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3040" windowHeight="10536" tabRatio="867"/>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計画書_総括表'!$A$1:$AL$233</definedName>
    <definedName name="_xlnm.Print_Area" localSheetId="3">'別紙様式2-2 個表_処遇'!$A$1:$AH$21</definedName>
    <definedName name="_xlnm.Print_Area" localSheetId="4">'別紙様式2-3 個表_特定'!$A$1:$AI$21</definedName>
    <definedName name="_xlnm.Print_Area" localSheetId="5">'別紙様式2-4 個表_ベースアップ'!$A$1:$AL$21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#REF!</definedName>
    <definedName name="サービス名" localSheetId="7">【参考】数式用2!$A$3:$A$26</definedName>
    <definedName name="サービス名" localSheetId="0">#REF!</definedName>
    <definedName name="サービス名" localSheetId="5">#REF!</definedName>
    <definedName name="サービス名">【参考】数式用!$A$5:$A$28</definedName>
    <definedName name="一覧">#REF!</definedName>
    <definedName name="種類">#REF!</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8" i="70" l="1"/>
  <c r="X98" i="70" s="1"/>
  <c r="AC97" i="70" s="1"/>
  <c r="O97" i="70"/>
  <c r="O95" i="70"/>
  <c r="O94" i="70"/>
  <c r="AH100"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9" i="70" l="1"/>
  <c r="R96" i="70"/>
  <c r="X95" i="70"/>
  <c r="AC94"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30"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4" authorId="0" shapeId="0">
      <text>
        <r>
          <rPr>
            <sz val="9"/>
            <color indexed="81"/>
            <rFont val="MS P ゴシック"/>
            <family val="3"/>
            <charset val="128"/>
          </rPr>
          <t>ドロップダウンリストから選択できます。</t>
        </r>
      </text>
    </comment>
    <comment ref="AK115"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8"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<sst xmlns="http://schemas.openxmlformats.org/spreadsheetml/2006/main" count="3093" uniqueCount="538">
  <si>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</si>
  <si>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</si>
  <si>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</si>
  <si>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</si>
  <si>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</si>
  <si>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</si>
  <si>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</si>
  <si>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</si>
  <si>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</si>
  <si>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</si>
  <si>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</si>
  <si>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</si>
  <si>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</si>
  <si>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</si>
  <si>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</si>
  <si>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</si>
  <si>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</si>
  <si>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</si>
  <si>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</si>
  <si>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</si>
  <si>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</si>
  <si>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</si>
  <si>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</si>
  <si>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</si>
  <si>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</si>
  <si>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</si>
  <si>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</si>
  <si>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</si>
  <si>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</si>
  <si>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</si>
  <si>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</si>
  <si>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</si>
  <si>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</si>
  <si>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</si>
  <si>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</si>
  <si>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</si>
  <si>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</si>
  <si>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</si>
  <si>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</si>
  <si>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</si>
  <si>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</si>
  <si>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</si>
  <si>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</si>
  <si>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</si>
  <si>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</si>
  <si>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</si>
  <si>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</si>
  <si>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</si>
  <si>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</si>
  <si>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</si>
  <si>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</si>
  <si>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</si>
  <si>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</si>
  <si>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</si>
  <si>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</si>
  <si>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</si>
  <si>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</si>
  <si>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</si>
  <si>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</si>
  <si>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</si>
  <si>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</si>
  <si>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</si>
  <si>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</si>
  <si>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</si>
  <si>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</si>
  <si>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</si>
  <si>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</si>
  <si>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</si>
  <si>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</si>
  <si>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</si>
  <si>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</si>
  <si>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</si>
  <si>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</si>
  <si>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</si>
  <si>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</si>
  <si>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</si>
  <si>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</si>
  <si>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</si>
  <si>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</si>
  <si>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</si>
  <si>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</si>
  <si>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</si>
  <si>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</si>
  <si>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</si>
  <si>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</si>
  <si>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</si>
  <si>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</si>
  <si>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</si>
  <si>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</si>
  <si>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</si>
  <si>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</si>
  <si>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</si>
  <si>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</si>
  <si>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</si>
  <si>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</si>
  <si>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</si>
  <si>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</si>
  <si>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</si>
  <si>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</si>
  <si>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</si>
  <si>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</si>
  <si>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</si>
  <si>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</si>
  <si>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</si>
  <si>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</si>
  <si>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</si>
  <si>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</si>
  <si>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</si>
  <si>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</si>
  <si>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</si>
  <si>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</si>
  <si>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</si>
  <si>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</si>
  <si>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</si>
  <si>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</si>
  <si>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</si>
  <si>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</si>
  <si>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</si>
  <si>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</si>
  <si>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</si>
  <si>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</si>
  <si>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</si>
  <si>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</si>
  <si>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</si>
  <si>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</si>
  <si>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</si>
  <si>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</si>
  <si>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</si>
  <si>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</si>
  <si>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</si>
  <si>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</si>
  <si>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</si>
  <si>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</si>
  <si>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</si>
  <si>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</si>
  <si>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</si>
  <si>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</si>
  <si>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</si>
  <si>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</si>
  <si>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</si>
  <si>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</si>
  <si>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</si>
  <si>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</si>
  <si>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</si>
  <si>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</si>
  <si>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</si>
  <si>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</si>
  <si>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</si>
  <si>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</si>
  <si>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</si>
  <si>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</si>
  <si>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</si>
  <si>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</si>
  <si>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</si>
  <si>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</si>
  <si>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</si>
  <si>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</si>
  <si>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</si>
  <si>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</si>
  <si>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</si>
  <si>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</si>
  <si>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</si>
  <si>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</si>
  <si>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</si>
  <si>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</si>
  <si>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</si>
  <si>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</si>
  <si>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</si>
  <si>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</si>
  <si>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</si>
  <si>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</si>
  <si>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</si>
  <si>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</si>
  <si>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</si>
  <si>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</si>
  <si>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</si>
  <si>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</si>
  <si>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</si>
  <si>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</si>
  <si>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</si>
  <si>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</si>
  <si>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</si>
  <si>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</si>
  <si>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</si>
  <si>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</si>
  <si>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</si>
  <si>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</si>
  <si>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</si>
  <si>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</si>
  <si>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</si>
  <si>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</si>
  <si>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</si>
  <si>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</si>
  <si>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</si>
  <si>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</si>
  <si>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</si>
  <si>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</si>
  <si>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</si>
  <si>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</si>
  <si>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</si>
  <si>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</si>
  <si>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</si>
  <si>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</si>
  <si>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</si>
  <si>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</si>
  <si>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</si>
  <si>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</si>
  <si>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</si>
  <si>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</si>
  <si>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</si>
  <si>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</si>
  <si>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</si>
  <si>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</si>
  <si>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</si>
  <si>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</si>
  <si>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</si>
  <si>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</si>
  <si>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</si>
  <si>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</si>
  <si>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</si>
  <si>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</si>
  <si>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</si>
  <si>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</si>
  <si>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</si>
  <si>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</si>
  <si>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</si>
  <si>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</si>
  <si>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</si>
  <si>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</si>
  <si>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</si>
  <si>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</si>
  <si>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</si>
  <si>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</si>
  <si>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</si>
  <si>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</si>
  <si>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</si>
  <si>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</si>
  <si>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</si>
  <si>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</si>
  <si>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</si>
  <si>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</si>
  <si>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</si>
  <si>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</si>
  <si>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</si>
  <si>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</si>
  <si>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</si>
  <si>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</si>
  <si>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</si>
  <si>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</si>
  <si>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</si>
  <si>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</si>
  <si>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</si>
  <si>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</si>
  <si>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</si>
  <si>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</si>
  <si>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</si>
  <si>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</si>
  <si>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</si>
  <si>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</si>
  <si>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</si>
  <si>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</si>
  <si>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</si>
  <si>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</si>
  <si>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</si>
  <si>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</si>
  <si>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</si>
  <si>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</si>
  <si>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</si>
  <si>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</si>
  <si>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</si>
  <si>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</si>
  <si>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</si>
  <si>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</si>
  <si>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</si>
  <si>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</si>
  <si>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</si>
  <si>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</si>
  <si>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</si>
  <si>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</si>
  <si>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</si>
  <si>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</si>
  <si>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</si>
  <si>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</si>
  <si>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</si>
  <si>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</si>
  <si>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</si>
  <si>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</si>
  <si>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</si>
  <si>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</si>
  <si>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</si>
  <si>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</si>
  <si>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</si>
  <si>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</si>
  <si>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</si>
  <si>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</si>
  <si>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</si>
  <si>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</si>
  <si>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</si>
  <si>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</si>
  <si>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</si>
  <si>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</si>
  <si>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</si>
  <si>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</si>
  <si>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</si>
  <si>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</si>
  <si>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</si>
  <si>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</si>
  <si>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</si>
  <si>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</si>
  <si>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</si>
  <si>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</si>
  <si>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</si>
  <si>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</si>
  <si>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</si>
  <si>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</si>
  <si>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</si>
  <si>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</si>
  <si>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</si>
  <si>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</si>
  <si>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</si>
  <si>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</si>
  <si>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</si>
  <si>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</si>
  <si>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</si>
  <si>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</si>
  <si>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</si>
  <si>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</si>
  <si>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</si>
  <si>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</si>
  <si>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</si>
  <si>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</si>
  <si>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</si>
  <si>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</si>
  <si>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</si>
  <si>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</si>
  <si>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</si>
  <si>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</si>
  <si>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</si>
  <si>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</si>
  <si>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</si>
  <si>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</si>
  <si>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</si>
  <si>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</si>
  <si>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</si>
  <si>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</si>
  <si>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</si>
  <si>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</si>
  <si>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</si>
  <si>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</si>
  <si>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</si>
  <si>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</si>
  <si>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</si>
  <si>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</si>
  <si>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</si>
  <si>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</si>
  <si>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</si>
  <si>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</si>
  <si>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</si>
  <si>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</si>
  <si>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</si>
  <si>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</si>
  <si>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</si>
  <si>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</si>
  <si>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</si>
  <si>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</si>
  <si>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</si>
  <si>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</si>
  <si>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</si>
  <si>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</si>
  <si>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</si>
  <si>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</si>
  <si>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</si>
  <si>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</si>
  <si>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</si>
  <si>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</si>
  <si>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</si>
  <si>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</si>
  <si>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</si>
  <si>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</si>
  <si>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</si>
  <si>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</si>
  <si>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</si>
  <si>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</si>
  <si>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</si>
  <si>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</si>
  <si>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</si>
  <si>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</si>
  <si>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</si>
  <si>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</si>
  <si>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</si>
  <si>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</si>
  <si>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</si>
  <si>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</si>
  <si>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</si>
  <si>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</si>
  <si>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</si>
  <si>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</si>
  <si>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</si>
  <si>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</si>
  <si>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</si>
  <si>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</si>
  <si>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</si>
  <si>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</si>
  <si>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</si>
  <si>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</si>
  <si>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</si>
  <si>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</si>
  <si>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</si>
  <si>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</si>
  <si>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</si>
  <si>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</si>
  <si>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</si>
  <si>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</si>
  <si>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</si>
  <si>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</si>
  <si>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</si>
  <si>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</si>
  <si>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</si>
  <si>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</si>
  <si>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</si>
  <si>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</si>
  <si>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</si>
  <si>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</si>
  <si>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</si>
  <si>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</si>
  <si>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</si>
  <si>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</si>
  <si>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</si>
  <si>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</si>
  <si>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</si>
  <si>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(o-1)
③ⅱ）その他職種の賃金改善見込額［円］</t>
    <rPh sb="11" eb="12">
      <t>タ</t>
    </rPh>
    <rPh sb="12" eb="14">
      <t>ショクシュ</t>
    </rPh>
    <rPh sb="15" eb="17">
      <t>チンギン</t>
    </rPh>
    <rPh sb="17" eb="19">
      <t>カイゼン</t>
    </rPh>
    <rPh sb="19" eb="21">
      <t>ミコ</t>
    </rPh>
    <rPh sb="21" eb="22">
      <t>ガク</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</si>
  <si>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</si>
  <si>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</si>
  <si>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</si>
  <si>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</si>
  <si>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</si>
  <si>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</si>
  <si>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</si>
  <si>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</si>
  <si>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</si>
  <si>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</si>
  <si>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</si>
  <si>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</si>
  <si>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</si>
  <si>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</si>
  <si>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</si>
  <si>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</si>
  <si>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</si>
  <si>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</si>
  <si>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</si>
  <si>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</si>
  <si>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</si>
  <si>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</si>
  <si>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</si>
  <si>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</si>
  <si>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t>
  </si>
  <si>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</si>
  <si>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</si>
  <si>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</si>
  <si>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</si>
  <si>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</si>
  <si>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特定加算Ⅰ</t>
  </si>
  <si>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</si>
  <si>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</si>
  <si>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</si>
  <si>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</si>
  <si>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新規</t>
  </si>
  <si>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</si>
  <si>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</si>
  <si>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</si>
  <si>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</si>
  <si>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</si>
  <si>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</si>
  <si>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</si>
  <si>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</si>
  <si>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</si>
  <si>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</si>
  <si>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</si>
  <si>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</si>
  <si>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</si>
  <si>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</si>
  <si>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</si>
  <si>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n-1)及び(o-1)には、介護職員・その他職員の賃金改善額について、事業所ごとに、「ベースアップ等加算の算定により賃金改善を行う場合の賃金の総額（見込額）」(別紙様式2-1の２(1)の②(3)参照）と、「前年度の賃金の総額（処遇改善加算等を取得し実施される賃金改善額及び独自の賃金改善額を除く）」((別紙様式2-1の２(1)の【基準額３】参照）とを比較し、その差額を記入すること。
・(n-2)及び(o-2)には、別紙様式2-1（５）ハに記載した具体的な賃金改善の取組に基づき、ベースアップ等による賃金改善の見込額を記載すること。</t>
    <phoneticPr fontId="7"/>
  </si>
  <si>
    <t>④ベースアップ等加算の算定対象月</t>
    <rPh sb="7" eb="8">
      <t>トウ</t>
    </rPh>
    <rPh sb="8" eb="10">
      <t>カサン</t>
    </rPh>
    <rPh sb="11" eb="13">
      <t>サンテイ</t>
    </rPh>
    <rPh sb="13" eb="15">
      <t>タイショウ</t>
    </rPh>
    <rPh sb="15" eb="16">
      <t>ツキ</t>
    </rPh>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</si>
  <si>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</si>
  <si>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</si>
  <si>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</si>
  <si>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</si>
  <si>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</si>
  <si>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○○ケアサービス</t>
    <phoneticPr fontId="7"/>
  </si>
  <si>
    <t>千代田区霞が関１－２－２</t>
    <rPh sb="0" eb="4">
      <t>チヨダク</t>
    </rPh>
    <rPh sb="4" eb="5">
      <t>カスミ</t>
    </rPh>
    <rPh sb="6" eb="7">
      <t>セキ</t>
    </rPh>
    <phoneticPr fontId="7"/>
  </si>
  <si>
    <t>○○ビル18Ｆ</t>
    <phoneticPr fontId="7"/>
  </si>
  <si>
    <t>代表取締役</t>
    <rPh sb="0" eb="2">
      <t>ダイヒョウ</t>
    </rPh>
    <rPh sb="2" eb="5">
      <t>トリシマリヤク</t>
    </rPh>
    <phoneticPr fontId="7"/>
  </si>
  <si>
    <t>厚労　花子</t>
    <rPh sb="0" eb="2">
      <t>コウロウ</t>
    </rPh>
    <rPh sb="3" eb="5">
      <t>ハナコ</t>
    </rPh>
    <phoneticPr fontId="7"/>
  </si>
  <si>
    <t>コウロウ　タロウ</t>
    <phoneticPr fontId="7"/>
  </si>
  <si>
    <t>厚労　太郎</t>
    <rPh sb="0" eb="2">
      <t>コウロウ</t>
    </rPh>
    <rPh sb="3" eb="5">
      <t>タロウ</t>
    </rPh>
    <phoneticPr fontId="7"/>
  </si>
  <si>
    <t>03-3571-0000</t>
    <phoneticPr fontId="7"/>
  </si>
  <si>
    <t>03-3571-9999</t>
    <phoneticPr fontId="7"/>
  </si>
  <si>
    <t>aaa@aaa.aa.jp</t>
    <phoneticPr fontId="7"/>
  </si>
  <si>
    <t>東京都</t>
    <rPh sb="0" eb="3">
      <t>トウキョウト</t>
    </rPh>
    <phoneticPr fontId="7"/>
  </si>
  <si>
    <t>東京都</t>
    <rPh sb="0" eb="3">
      <t>トウキョウト</t>
    </rPh>
    <phoneticPr fontId="7"/>
  </si>
  <si>
    <t>埼玉県</t>
    <rPh sb="0" eb="3">
      <t>サイタマケン</t>
    </rPh>
    <phoneticPr fontId="7"/>
  </si>
  <si>
    <t>横浜市</t>
    <rPh sb="0" eb="3">
      <t>ヨコハマシ</t>
    </rPh>
    <phoneticPr fontId="7"/>
  </si>
  <si>
    <t>千葉県</t>
    <rPh sb="0" eb="3">
      <t>チバケン</t>
    </rPh>
    <phoneticPr fontId="7"/>
  </si>
  <si>
    <t>神奈川県</t>
    <rPh sb="0" eb="4">
      <t>カナガワケン</t>
    </rPh>
    <phoneticPr fontId="7"/>
  </si>
  <si>
    <t>千代田区</t>
    <rPh sb="0" eb="4">
      <t>チヨダク</t>
    </rPh>
    <phoneticPr fontId="7"/>
  </si>
  <si>
    <t>豊島区</t>
    <rPh sb="0" eb="3">
      <t>トシマク</t>
    </rPh>
    <phoneticPr fontId="7"/>
  </si>
  <si>
    <t>さいたま市</t>
    <rPh sb="4" eb="5">
      <t>シ</t>
    </rPh>
    <phoneticPr fontId="7"/>
  </si>
  <si>
    <t>千葉市</t>
    <rPh sb="0" eb="3">
      <t>チバシ</t>
    </rPh>
    <phoneticPr fontId="7"/>
  </si>
  <si>
    <t>介護保険事業所名称０１</t>
    <rPh sb="0" eb="2">
      <t>カイゴ</t>
    </rPh>
    <rPh sb="2" eb="4">
      <t>ホケン</t>
    </rPh>
    <rPh sb="4" eb="7">
      <t>ジギョウショ</t>
    </rPh>
    <rPh sb="7" eb="9">
      <t>メイショウ</t>
    </rPh>
    <phoneticPr fontId="8"/>
  </si>
  <si>
    <t>訪問介護</t>
  </si>
  <si>
    <t>介護保険事業所名称０２</t>
    <rPh sb="0" eb="2">
      <t>カイゴ</t>
    </rPh>
    <rPh sb="2" eb="4">
      <t>ホケン</t>
    </rPh>
    <rPh sb="4" eb="7">
      <t>ジギョウショ</t>
    </rPh>
    <rPh sb="7" eb="9">
      <t>メイショウ</t>
    </rPh>
    <phoneticPr fontId="8"/>
  </si>
  <si>
    <t>通所介護</t>
  </si>
  <si>
    <t>介護保険事業所名称０３</t>
    <rPh sb="0" eb="2">
      <t>カイゴ</t>
    </rPh>
    <rPh sb="2" eb="4">
      <t>ホケン</t>
    </rPh>
    <rPh sb="4" eb="7">
      <t>ジギョウショ</t>
    </rPh>
    <rPh sb="7" eb="9">
      <t>メイショウ</t>
    </rPh>
    <phoneticPr fontId="8"/>
  </si>
  <si>
    <t>介護老人福祉施設</t>
    <rPh sb="0" eb="2">
      <t>カイゴ</t>
    </rPh>
    <rPh sb="2" eb="4">
      <t>ロウジン</t>
    </rPh>
    <rPh sb="4" eb="6">
      <t>フクシ</t>
    </rPh>
    <rPh sb="6" eb="8">
      <t>シセツ</t>
    </rPh>
    <phoneticPr fontId="8"/>
  </si>
  <si>
    <t>介護保険事業所名称０４</t>
    <rPh sb="0" eb="2">
      <t>カイゴ</t>
    </rPh>
    <rPh sb="2" eb="4">
      <t>ホケン</t>
    </rPh>
    <rPh sb="4" eb="7">
      <t>ジギョウショ</t>
    </rPh>
    <rPh sb="7" eb="9">
      <t>メイショウ</t>
    </rPh>
    <phoneticPr fontId="8"/>
  </si>
  <si>
    <t>小規模多機能型居宅介護</t>
  </si>
  <si>
    <t>介護保険事業所名称０５</t>
    <rPh sb="0" eb="2">
      <t>カイゴ</t>
    </rPh>
    <rPh sb="2" eb="4">
      <t>ホケン</t>
    </rPh>
    <rPh sb="4" eb="7">
      <t>ジギョウショ</t>
    </rPh>
    <rPh sb="7" eb="9">
      <t>メイショウ</t>
    </rPh>
    <phoneticPr fontId="8"/>
  </si>
  <si>
    <t>介護老人保健施設</t>
    <rPh sb="0" eb="8">
      <t>ロウケン</t>
    </rPh>
    <phoneticPr fontId="8"/>
  </si>
  <si>
    <t>短期入所療養介護（老健）</t>
  </si>
  <si>
    <t>○介護職員の基本給の引上げ（引上げ幅は、年齢、資格、経験、技能、勤務成績等を考慮して各人ごとに決定）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</si>
  <si>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平成</t>
  </si>
  <si>
    <t>○次の条件を満たす介護職員を「経験・技能のある介護職員」とし、具体的な支給額は人事考課を踏まえて決定
　①介護職員として勤続10年以上（系列法人の他、他法人における実務経験を含む）
　②介護福祉士の資格を有する者
　③勤務成績の評価が○以上である者</t>
    <phoneticPr fontId="7"/>
  </si>
  <si>
    <t>○特定処遇改善加算手当の新設（引上げ幅は、年齢、資格、経験、技能、勤務成績等を考慮して各人ごとに決定）
　　特定処遇改善加算手当の額を次のとおりとする。
　　　経験・技能のある介護職員　月額　○○○○～○○○○円
　　　他の介護職員　月額○○○○～○○○○円
　　　その他の職種　月額○○○○～○○○○円</t>
    <phoneticPr fontId="7"/>
  </si>
  <si>
    <t>元</t>
    <rPh sb="0" eb="1">
      <t>モト</t>
    </rPh>
    <phoneticPr fontId="7"/>
  </si>
  <si>
    <t>○ベースアップ等支援加算手当の新設（引上げ幅は、年齢、資格、経験、技能、勤務成績等を考慮して各人ごとに決定）
　　ベースアップ等支援加算手当の額を次のとおりとする。
　　　介護職員　月額○○○○～○○○○円
　　　その他の職種　月額○○○○～○○○○円
〇ベースアップ等支援加算による収入が当該手当の支給額を上回る場合、その差額は既存の賞与の引上げにより職員に配分する。
　（引き上げ幅は、年齢、資格、経験、技能、勤務成績等を考慮して各人ごとに決定）</t>
    <phoneticPr fontId="7"/>
  </si>
  <si>
    <t>○実務経験が３年以上の介護職員に対し、実務者研修の受講費用として、○○万円を支給
○介護福祉士国家試験対策として、法人内で資格取得のための研修会を実施</t>
    <phoneticPr fontId="7"/>
  </si>
  <si>
    <t>○</t>
    <phoneticPr fontId="7"/>
  </si>
  <si>
    <t>代表取締役</t>
    <rPh sb="0" eb="2">
      <t>ダイヒョウ</t>
    </rPh>
    <rPh sb="2" eb="5">
      <t>トリシマリヤク</t>
    </rPh>
    <phoneticPr fontId="7"/>
  </si>
  <si>
    <t xml:space="preserve">厚労　花子 </t>
    <rPh sb="0" eb="2">
      <t>コウロウ</t>
    </rPh>
    <rPh sb="3" eb="5">
      <t>ハナコ</t>
    </rPh>
    <phoneticPr fontId="7"/>
  </si>
  <si>
    <t>区分変更</t>
  </si>
  <si>
    <t>継続</t>
  </si>
  <si>
    <t>加算Ⅱ</t>
  </si>
  <si>
    <t>加算Ⅰ</t>
  </si>
  <si>
    <t>特定加算Ⅱ</t>
  </si>
  <si>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</si>
  <si>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</si>
  <si>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3" eb="5">
      <t>カサン</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</si>
</sst>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
      <u/>
      <sz val="11"/>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3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108" fillId="30" borderId="56" xfId="48" applyFont="1" applyFill="1" applyBorder="1" applyAlignment="1">
      <alignment horizontal="left" vertical="center"/>
    </xf>
    <xf numFmtId="0" fontId="31" fillId="30" borderId="29" xfId="0" applyFont="1" applyFill="1" applyBorder="1" applyAlignment="1">
      <alignment horizontal="left" vertical="center"/>
    </xf>
    <xf numFmtId="0" fontId="31" fillId="30" borderId="62" xfId="0" applyFont="1" applyFill="1" applyBorder="1" applyAlignment="1">
      <alignment horizontal="left" vertical="center"/>
    </xf>
    <xf numFmtId="0" fontId="31" fillId="30" borderId="27" xfId="0" applyFont="1"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37" xfId="0" applyFont="1" applyFill="1" applyBorder="1" applyAlignment="1">
      <alignment horizontal="left" vertical="center"/>
    </xf>
    <xf numFmtId="0" fontId="31" fillId="0" borderId="10" xfId="0" applyFont="1" applyBorder="1" applyAlignment="1">
      <alignment vertical="center"/>
    </xf>
    <xf numFmtId="0" fontId="31" fillId="30" borderId="136" xfId="0" applyFont="1" applyFill="1" applyBorder="1" applyAlignment="1">
      <alignment horizontal="left" vertical="center"/>
    </xf>
    <xf numFmtId="0" fontId="31" fillId="0" borderId="13" xfId="0" applyFont="1" applyBorder="1" applyAlignment="1">
      <alignment horizontal="center"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71" xfId="0" applyFont="1" applyFill="1" applyBorder="1" applyAlignment="1">
      <alignment vertical="center" wrapText="1"/>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59" fillId="0" borderId="50" xfId="0" applyFont="1" applyFill="1" applyBorder="1" applyAlignment="1">
      <alignment horizontal="center" vertical="center"/>
    </xf>
    <xf numFmtId="0" fontId="59" fillId="0" borderId="41"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64" fillId="0" borderId="0"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1" fillId="24" borderId="31" xfId="0" applyFont="1" applyFill="1" applyBorder="1" applyAlignment="1" applyProtection="1">
      <alignment horizontal="center" vertical="center"/>
      <protection locked="0"/>
    </xf>
    <xf numFmtId="0" fontId="61" fillId="29" borderId="31" xfId="0" applyFont="1" applyFill="1" applyBorder="1" applyAlignment="1" applyProtection="1">
      <alignment horizontal="center" vertical="center"/>
      <protection locked="0"/>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61" fillId="0" borderId="31" xfId="0" applyFont="1" applyFill="1" applyBorder="1" applyAlignment="1">
      <alignment horizontal="center" vertical="center"/>
    </xf>
    <xf numFmtId="0" fontId="86" fillId="0" borderId="0" xfId="0" applyFont="1" applyFill="1" applyBorder="1" applyAlignment="1">
      <alignment horizontal="center" vertical="center"/>
    </xf>
    <xf numFmtId="0" fontId="61" fillId="0" borderId="10" xfId="0" applyFont="1" applyFill="1" applyBorder="1" applyAlignment="1">
      <alignment horizontal="left" vertical="center"/>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lignment horizontal="center" vertical="center"/>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0"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0" fontId="64" fillId="25"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55"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78" xfId="0" applyFont="1" applyFill="1" applyBorder="1" applyAlignment="1">
      <alignment vertical="center" wrapText="1"/>
    </xf>
    <xf numFmtId="0" fontId="64" fillId="26" borderId="55"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59" fillId="0" borderId="11" xfId="0" applyFont="1" applyFill="1" applyBorder="1" applyAlignment="1">
      <alignment vertical="center" wrapText="1"/>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33"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64" fillId="28" borderId="31" xfId="0" applyFont="1" applyFill="1" applyBorder="1" applyAlignment="1" applyProtection="1">
      <alignment horizontal="center" vertical="center"/>
      <protection locked="0"/>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78" xfId="0" applyFont="1" applyFill="1" applyBorder="1" applyAlignment="1">
      <alignment horizontal="lef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59" fillId="0" borderId="15" xfId="0" applyFont="1" applyFill="1" applyBorder="1" applyAlignment="1">
      <alignment horizontal="center" vertical="center" wrapText="1"/>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61" fillId="0" borderId="101"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176" fontId="64" fillId="26" borderId="78" xfId="0" applyNumberFormat="1" applyFont="1" applyFill="1" applyBorder="1" applyAlignment="1">
      <alignment vertical="center" shrinkToFi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64" fillId="0" borderId="0" xfId="0" applyFont="1" applyFill="1" applyAlignment="1">
      <alignment horizontal="left" vertical="center" wrapText="1"/>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176" fontId="64" fillId="26" borderId="18" xfId="0" applyNumberFormat="1" applyFont="1" applyFill="1" applyBorder="1" applyAlignment="1">
      <alignment vertical="center" shrinkToFi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59" fillId="0" borderId="15" xfId="0" applyFont="1" applyFill="1" applyBorder="1" applyAlignment="1">
      <alignment vertical="center" wrapText="1"/>
    </xf>
    <xf numFmtId="0" fontId="59" fillId="0" borderId="19" xfId="0" applyFont="1" applyFill="1" applyBorder="1" applyAlignment="1">
      <alignment vertical="center" wrapText="1"/>
    </xf>
    <xf numFmtId="0" fontId="64" fillId="0" borderId="0"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14" xfId="0" applyFont="1" applyFill="1" applyBorder="1" applyAlignment="1">
      <alignment horizontal="left" vertical="center" wrapText="1"/>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wrapText="1"/>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64" fillId="26" borderId="88" xfId="0" applyFont="1" applyFill="1" applyBorder="1" applyAlignment="1">
      <alignment horizontal="left" vertical="center" wrapTex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33"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3">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checked="Checked" lockText="1" noThreeD="1"/>
</file>

<file path=xl/ctrlProps/ctrlProp101.xml><?xml version="1.0" encoding="utf-8"?>
<formControlPr xmlns="http://schemas.microsoft.com/office/spreadsheetml/2009/9/main" objectType="CheckBox" checked="Checked" lockText="1" noThreeD="1"/>
</file>

<file path=xl/ctrlProps/ctrlProp102.xml><?xml version="1.0" encoding="utf-8"?>
<formControlPr xmlns="http://schemas.microsoft.com/office/spreadsheetml/2009/9/main" objectType="CheckBox" checked="Checked"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checked="Checked" lockText="1" noThreeD="1"/>
</file>

<file path=xl/ctrlProps/ctrlProp105.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checked="Checked"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checked="Checked"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checked="Checked" lockText="1" noThreeD="1"/>
</file>

<file path=xl/ctrlProps/ctrlProp93.xml><?xml version="1.0" encoding="utf-8"?>
<formControlPr xmlns="http://schemas.microsoft.com/office/spreadsheetml/2009/9/main" objectType="CheckBox" checked="Checked" lockText="1" noThreeD="1"/>
</file>

<file path=xl/ctrlProps/ctrlProp94.xml><?xml version="1.0" encoding="utf-8"?>
<formControlPr xmlns="http://schemas.microsoft.com/office/spreadsheetml/2009/9/main" objectType="CheckBox" checked="Checked"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checked="Checked" lockText="1" noThreeD="1"/>
</file>

<file path=xl/ctrlProps/ctrlProp9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48375"/>
          <a:ext cx="8746944" cy="1778998"/>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192</xdr:row>
          <xdr:rowOff>142875</xdr:rowOff>
        </xdr:from>
        <xdr:to>
          <xdr:col>5</xdr:col>
          <xdr:colOff>19050</xdr:colOff>
          <xdr:row>204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774700" y="47939325"/>
              <a:ext cx="171450" cy="1993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207</xdr:row>
          <xdr:rowOff>45720</xdr:rowOff>
        </xdr:from>
        <xdr:to>
          <xdr:col>5</xdr:col>
          <xdr:colOff>22860</xdr:colOff>
          <xdr:row>207</xdr:row>
          <xdr:rowOff>182880</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208</xdr:row>
          <xdr:rowOff>38100</xdr:rowOff>
        </xdr:from>
        <xdr:to>
          <xdr:col>5</xdr:col>
          <xdr:colOff>22860</xdr:colOff>
          <xdr:row>208</xdr:row>
          <xdr:rowOff>160020</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208</xdr:row>
          <xdr:rowOff>175260</xdr:rowOff>
        </xdr:from>
        <xdr:to>
          <xdr:col>5</xdr:col>
          <xdr:colOff>0</xdr:colOff>
          <xdr:row>210</xdr:row>
          <xdr:rowOff>30480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212</xdr:row>
          <xdr:rowOff>0</xdr:rowOff>
        </xdr:from>
        <xdr:to>
          <xdr:col>5</xdr:col>
          <xdr:colOff>19050</xdr:colOff>
          <xdr:row>212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774700" y="5135245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209</xdr:row>
          <xdr:rowOff>152400</xdr:rowOff>
        </xdr:from>
        <xdr:to>
          <xdr:col>5</xdr:col>
          <xdr:colOff>38100</xdr:colOff>
          <xdr:row>211</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207</xdr:row>
          <xdr:rowOff>30480</xdr:rowOff>
        </xdr:from>
        <xdr:to>
          <xdr:col>19</xdr:col>
          <xdr:colOff>30480</xdr:colOff>
          <xdr:row>207</xdr:row>
          <xdr:rowOff>175260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22860</xdr:colOff>
          <xdr:row>216</xdr:row>
          <xdr:rowOff>22860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22860</xdr:colOff>
          <xdr:row>217</xdr:row>
          <xdr:rowOff>22860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220</xdr:row>
          <xdr:rowOff>304800</xdr:rowOff>
        </xdr:from>
        <xdr:to>
          <xdr:col>2</xdr:col>
          <xdr:colOff>30480</xdr:colOff>
          <xdr:row>222</xdr:row>
          <xdr:rowOff>7620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228600</xdr:rowOff>
        </xdr:from>
        <xdr:to>
          <xdr:col>5</xdr:col>
          <xdr:colOff>30480</xdr:colOff>
          <xdr:row>109</xdr:row>
          <xdr:rowOff>220980</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220980</xdr:rowOff>
        </xdr:from>
        <xdr:to>
          <xdr:col>5</xdr:col>
          <xdr:colOff>30480</xdr:colOff>
          <xdr:row>108</xdr:row>
          <xdr:rowOff>30480</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106</xdr:row>
          <xdr:rowOff>220980</xdr:rowOff>
        </xdr:from>
        <xdr:to>
          <xdr:col>9</xdr:col>
          <xdr:colOff>30480</xdr:colOff>
          <xdr:row>108</xdr:row>
          <xdr:rowOff>30480</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106</xdr:row>
          <xdr:rowOff>220980</xdr:rowOff>
        </xdr:from>
        <xdr:to>
          <xdr:col>15</xdr:col>
          <xdr:colOff>30480</xdr:colOff>
          <xdr:row>108</xdr:row>
          <xdr:rowOff>30480</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106</xdr:row>
          <xdr:rowOff>220980</xdr:rowOff>
        </xdr:from>
        <xdr:to>
          <xdr:col>22</xdr:col>
          <xdr:colOff>30480</xdr:colOff>
          <xdr:row>108</xdr:row>
          <xdr:rowOff>30480</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175260</xdr:colOff>
          <xdr:row>106</xdr:row>
          <xdr:rowOff>220980</xdr:rowOff>
        </xdr:from>
        <xdr:to>
          <xdr:col>26</xdr:col>
          <xdr:colOff>30480</xdr:colOff>
          <xdr:row>108</xdr:row>
          <xdr:rowOff>30480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109</xdr:row>
          <xdr:rowOff>0</xdr:rowOff>
        </xdr:from>
        <xdr:to>
          <xdr:col>11</xdr:col>
          <xdr:colOff>38100</xdr:colOff>
          <xdr:row>109</xdr:row>
          <xdr:rowOff>220980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109</xdr:row>
          <xdr:rowOff>0</xdr:rowOff>
        </xdr:from>
        <xdr:to>
          <xdr:col>18</xdr:col>
          <xdr:colOff>22860</xdr:colOff>
          <xdr:row>109</xdr:row>
          <xdr:rowOff>220980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113</xdr:row>
          <xdr:rowOff>0</xdr:rowOff>
        </xdr:from>
        <xdr:to>
          <xdr:col>22</xdr:col>
          <xdr:colOff>38100</xdr:colOff>
          <xdr:row>113</xdr:row>
          <xdr:rowOff>220980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182880</xdr:colOff>
          <xdr:row>113</xdr:row>
          <xdr:rowOff>0</xdr:rowOff>
        </xdr:from>
        <xdr:to>
          <xdr:col>26</xdr:col>
          <xdr:colOff>38100</xdr:colOff>
          <xdr:row>113</xdr:row>
          <xdr:rowOff>220980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175260</xdr:rowOff>
        </xdr:from>
        <xdr:to>
          <xdr:col>5</xdr:col>
          <xdr:colOff>30480</xdr:colOff>
          <xdr:row>123</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175260</xdr:colOff>
          <xdr:row>119</xdr:row>
          <xdr:rowOff>327660</xdr:rowOff>
        </xdr:from>
        <xdr:to>
          <xdr:col>9</xdr:col>
          <xdr:colOff>30480</xdr:colOff>
          <xdr:row>121</xdr:row>
          <xdr:rowOff>45720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175260</xdr:colOff>
          <xdr:row>119</xdr:row>
          <xdr:rowOff>327660</xdr:rowOff>
        </xdr:from>
        <xdr:to>
          <xdr:col>15</xdr:col>
          <xdr:colOff>30480</xdr:colOff>
          <xdr:row>121</xdr:row>
          <xdr:rowOff>45720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182880</xdr:colOff>
          <xdr:row>120</xdr:row>
          <xdr:rowOff>0</xdr:rowOff>
        </xdr:from>
        <xdr:to>
          <xdr:col>22</xdr:col>
          <xdr:colOff>38100</xdr:colOff>
          <xdr:row>121</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182880</xdr:colOff>
          <xdr:row>120</xdr:row>
          <xdr:rowOff>0</xdr:rowOff>
        </xdr:from>
        <xdr:to>
          <xdr:col>25</xdr:col>
          <xdr:colOff>38100</xdr:colOff>
          <xdr:row>121</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121</xdr:row>
          <xdr:rowOff>175260</xdr:rowOff>
        </xdr:from>
        <xdr:to>
          <xdr:col>11</xdr:col>
          <xdr:colOff>38100</xdr:colOff>
          <xdr:row>123</xdr:row>
          <xdr:rowOff>30480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175260</xdr:colOff>
          <xdr:row>121</xdr:row>
          <xdr:rowOff>175260</xdr:rowOff>
        </xdr:from>
        <xdr:to>
          <xdr:col>18</xdr:col>
          <xdr:colOff>30480</xdr:colOff>
          <xdr:row>123</xdr:row>
          <xdr:rowOff>30480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175260</xdr:colOff>
          <xdr:row>125</xdr:row>
          <xdr:rowOff>144780</xdr:rowOff>
        </xdr:from>
        <xdr:to>
          <xdr:col>21</xdr:col>
          <xdr:colOff>30480</xdr:colOff>
          <xdr:row>127</xdr:row>
          <xdr:rowOff>30480</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125</xdr:row>
          <xdr:rowOff>144780</xdr:rowOff>
        </xdr:from>
        <xdr:to>
          <xdr:col>25</xdr:col>
          <xdr:colOff>30480</xdr:colOff>
          <xdr:row>127</xdr:row>
          <xdr:rowOff>30480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119</xdr:row>
          <xdr:rowOff>327660</xdr:rowOff>
        </xdr:from>
        <xdr:to>
          <xdr:col>5</xdr:col>
          <xdr:colOff>22860</xdr:colOff>
          <xdr:row>121</xdr:row>
          <xdr:rowOff>45720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148</xdr:row>
          <xdr:rowOff>60960</xdr:rowOff>
        </xdr:from>
        <xdr:to>
          <xdr:col>29</xdr:col>
          <xdr:colOff>0</xdr:colOff>
          <xdr:row>150</xdr:row>
          <xdr:rowOff>30480</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166</xdr:row>
          <xdr:rowOff>327660</xdr:rowOff>
        </xdr:from>
        <xdr:to>
          <xdr:col>11</xdr:col>
          <xdr:colOff>0</xdr:colOff>
          <xdr:row>168</xdr:row>
          <xdr:rowOff>30480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168</xdr:row>
          <xdr:rowOff>83820</xdr:rowOff>
        </xdr:from>
        <xdr:to>
          <xdr:col>11</xdr:col>
          <xdr:colOff>0</xdr:colOff>
          <xdr:row>168</xdr:row>
          <xdr:rowOff>365760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169</xdr:row>
          <xdr:rowOff>30480</xdr:rowOff>
        </xdr:from>
        <xdr:to>
          <xdr:col>11</xdr:col>
          <xdr:colOff>22860</xdr:colOff>
          <xdr:row>169</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148</xdr:row>
          <xdr:rowOff>60960</xdr:rowOff>
        </xdr:from>
        <xdr:to>
          <xdr:col>33</xdr:col>
          <xdr:colOff>0</xdr:colOff>
          <xdr:row>150</xdr:row>
          <xdr:rowOff>30480</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154</xdr:row>
          <xdr:rowOff>83820</xdr:rowOff>
        </xdr:from>
        <xdr:to>
          <xdr:col>29</xdr:col>
          <xdr:colOff>0</xdr:colOff>
          <xdr:row>156</xdr:row>
          <xdr:rowOff>45720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160020</xdr:colOff>
          <xdr:row>154</xdr:row>
          <xdr:rowOff>83820</xdr:rowOff>
        </xdr:from>
        <xdr:to>
          <xdr:col>32</xdr:col>
          <xdr:colOff>182880</xdr:colOff>
          <xdr:row>156</xdr:row>
          <xdr:rowOff>45720</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159</xdr:row>
          <xdr:rowOff>160020</xdr:rowOff>
        </xdr:from>
        <xdr:to>
          <xdr:col>11</xdr:col>
          <xdr:colOff>7620</xdr:colOff>
          <xdr:row>159</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175260</xdr:colOff>
          <xdr:row>161</xdr:row>
          <xdr:rowOff>220980</xdr:rowOff>
        </xdr:from>
        <xdr:to>
          <xdr:col>11</xdr:col>
          <xdr:colOff>0</xdr:colOff>
          <xdr:row>161</xdr:row>
          <xdr:rowOff>556260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160020</xdr:colOff>
          <xdr:row>165</xdr:row>
          <xdr:rowOff>0</xdr:rowOff>
        </xdr:from>
        <xdr:to>
          <xdr:col>29</xdr:col>
          <xdr:colOff>0</xdr:colOff>
          <xdr:row>166</xdr:row>
          <xdr:rowOff>22860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175260</xdr:colOff>
          <xdr:row>165</xdr:row>
          <xdr:rowOff>0</xdr:rowOff>
        </xdr:from>
        <xdr:to>
          <xdr:col>33</xdr:col>
          <xdr:colOff>0</xdr:colOff>
          <xdr:row>166</xdr:row>
          <xdr:rowOff>22860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210</xdr:row>
          <xdr:rowOff>0</xdr:rowOff>
        </xdr:from>
        <xdr:to>
          <xdr:col>5</xdr:col>
          <xdr:colOff>19050</xdr:colOff>
          <xdr:row>213</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774700" y="50971450"/>
              <a:ext cx="171450" cy="457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175260</xdr:colOff>
          <xdr:row>208</xdr:row>
          <xdr:rowOff>30480</xdr:rowOff>
        </xdr:from>
        <xdr:to>
          <xdr:col>19</xdr:col>
          <xdr:colOff>30480</xdr:colOff>
          <xdr:row>208</xdr:row>
          <xdr:rowOff>175260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175260</xdr:colOff>
          <xdr:row>209</xdr:row>
          <xdr:rowOff>22860</xdr:rowOff>
        </xdr:from>
        <xdr:to>
          <xdr:col>22</xdr:col>
          <xdr:colOff>30480</xdr:colOff>
          <xdr:row>209</xdr:row>
          <xdr:rowOff>160020</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210</xdr:row>
          <xdr:rowOff>22860</xdr:rowOff>
        </xdr:from>
        <xdr:to>
          <xdr:col>27</xdr:col>
          <xdr:colOff>45720</xdr:colOff>
          <xdr:row>210</xdr:row>
          <xdr:rowOff>160020</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7620</xdr:rowOff>
        </xdr:from>
        <xdr:to>
          <xdr:col>11</xdr:col>
          <xdr:colOff>30480</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68</xdr:row>
          <xdr:rowOff>7620</xdr:rowOff>
        </xdr:from>
        <xdr:to>
          <xdr:col>11</xdr:col>
          <xdr:colOff>22860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70</xdr:row>
          <xdr:rowOff>7620</xdr:rowOff>
        </xdr:from>
        <xdr:to>
          <xdr:col>11</xdr:col>
          <xdr:colOff>22860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182880</xdr:colOff>
          <xdr:row>72</xdr:row>
          <xdr:rowOff>7620</xdr:rowOff>
        </xdr:from>
        <xdr:to>
          <xdr:col>11</xdr:col>
          <xdr:colOff>22860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45720</xdr:rowOff>
        </xdr:from>
        <xdr:to>
          <xdr:col>2</xdr:col>
          <xdr:colOff>22860</xdr:colOff>
          <xdr:row>219</xdr:row>
          <xdr:rowOff>274320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6616700" y="561975"/>
          <a:ext cx="6308725" cy="1374776"/>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30480</xdr:colOff>
          <xdr:row>77</xdr:row>
          <xdr:rowOff>60960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220980</xdr:rowOff>
        </xdr:from>
        <xdr:to>
          <xdr:col>3</xdr:col>
          <xdr:colOff>30480</xdr:colOff>
          <xdr:row>78</xdr:row>
          <xdr:rowOff>45720</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22860</xdr:rowOff>
        </xdr:from>
        <xdr:to>
          <xdr:col>3</xdr:col>
          <xdr:colOff>30480</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30480</xdr:colOff>
          <xdr:row>79</xdr:row>
          <xdr:rowOff>220980</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22860</xdr:colOff>
          <xdr:row>218</xdr:row>
          <xdr:rowOff>22860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22860</xdr:colOff>
          <xdr:row>219</xdr:row>
          <xdr:rowOff>22860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0</xdr:rowOff>
        </xdr:from>
        <xdr:to>
          <xdr:col>2</xdr:col>
          <xdr:colOff>22860</xdr:colOff>
          <xdr:row>219</xdr:row>
          <xdr:rowOff>22860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182880</xdr:colOff>
          <xdr:row>180</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182880</xdr:colOff>
          <xdr:row>181</xdr:row>
          <xdr:rowOff>7620</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182880</xdr:colOff>
          <xdr:row>182</xdr:row>
          <xdr:rowOff>7620</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182880</xdr:colOff>
          <xdr:row>183</xdr:row>
          <xdr:rowOff>7620</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182880</xdr:colOff>
          <xdr:row>183</xdr:row>
          <xdr:rowOff>182880</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182880</xdr:colOff>
          <xdr:row>185</xdr:row>
          <xdr:rowOff>7620</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182880</xdr:colOff>
          <xdr:row>186</xdr:row>
          <xdr:rowOff>7620</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182880</xdr:colOff>
          <xdr:row>187</xdr:row>
          <xdr:rowOff>7620</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182880</xdr:colOff>
          <xdr:row>188</xdr:row>
          <xdr:rowOff>7620</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182880</xdr:colOff>
          <xdr:row>188</xdr:row>
          <xdr:rowOff>182880</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182880</xdr:colOff>
          <xdr:row>190</xdr:row>
          <xdr:rowOff>7620</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182880</xdr:colOff>
          <xdr:row>191</xdr:row>
          <xdr:rowOff>7620</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182880</xdr:colOff>
          <xdr:row>191</xdr:row>
          <xdr:rowOff>182880</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182880</xdr:colOff>
          <xdr:row>193</xdr:row>
          <xdr:rowOff>7620</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182880</xdr:colOff>
          <xdr:row>194</xdr:row>
          <xdr:rowOff>7620</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182880</xdr:colOff>
          <xdr:row>195</xdr:row>
          <xdr:rowOff>7620</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182880</xdr:colOff>
          <xdr:row>196</xdr:row>
          <xdr:rowOff>7620</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182880</xdr:colOff>
          <xdr:row>196</xdr:row>
          <xdr:rowOff>182880</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182880</xdr:colOff>
          <xdr:row>198</xdr:row>
          <xdr:rowOff>7620</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182880</xdr:colOff>
          <xdr:row>199</xdr:row>
          <xdr:rowOff>7620</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182880</xdr:colOff>
          <xdr:row>200</xdr:row>
          <xdr:rowOff>7620</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182880</xdr:colOff>
          <xdr:row>201</xdr:row>
          <xdr:rowOff>7620</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182880</xdr:colOff>
          <xdr:row>202</xdr:row>
          <xdr:rowOff>7620</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202</xdr:row>
          <xdr:rowOff>0</xdr:rowOff>
        </xdr:from>
        <xdr:to>
          <xdr:col>4</xdr:col>
          <xdr:colOff>182880</xdr:colOff>
          <xdr:row>203</xdr:row>
          <xdr:rowOff>7620</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133</xdr:row>
          <xdr:rowOff>0</xdr:rowOff>
        </xdr:from>
        <xdr:to>
          <xdr:col>18</xdr:col>
          <xdr:colOff>22860</xdr:colOff>
          <xdr:row>133</xdr:row>
          <xdr:rowOff>220980</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132</xdr:row>
          <xdr:rowOff>251460</xdr:rowOff>
        </xdr:from>
        <xdr:to>
          <xdr:col>5</xdr:col>
          <xdr:colOff>30480</xdr:colOff>
          <xdr:row>133</xdr:row>
          <xdr:rowOff>220980</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132</xdr:row>
          <xdr:rowOff>251460</xdr:rowOff>
        </xdr:from>
        <xdr:to>
          <xdr:col>11</xdr:col>
          <xdr:colOff>45720</xdr:colOff>
          <xdr:row>133</xdr:row>
          <xdr:rowOff>220980</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131</xdr:row>
          <xdr:rowOff>22860</xdr:rowOff>
        </xdr:from>
        <xdr:to>
          <xdr:col>9</xdr:col>
          <xdr:colOff>45720</xdr:colOff>
          <xdr:row>131</xdr:row>
          <xdr:rowOff>236220</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22860</xdr:rowOff>
        </xdr:from>
        <xdr:to>
          <xdr:col>9</xdr:col>
          <xdr:colOff>45720</xdr:colOff>
          <xdr:row>130</xdr:row>
          <xdr:rowOff>236220</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22860</xdr:rowOff>
        </xdr:from>
        <xdr:to>
          <xdr:col>13</xdr:col>
          <xdr:colOff>45720</xdr:colOff>
          <xdr:row>130</xdr:row>
          <xdr:rowOff>236220</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22860</xdr:rowOff>
        </xdr:from>
        <xdr:to>
          <xdr:col>20</xdr:col>
          <xdr:colOff>45720</xdr:colOff>
          <xdr:row>130</xdr:row>
          <xdr:rowOff>236220</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131</xdr:row>
          <xdr:rowOff>22860</xdr:rowOff>
        </xdr:from>
        <xdr:to>
          <xdr:col>13</xdr:col>
          <xdr:colOff>45720</xdr:colOff>
          <xdr:row>131</xdr:row>
          <xdr:rowOff>236220</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131</xdr:row>
          <xdr:rowOff>22860</xdr:rowOff>
        </xdr:from>
        <xdr:to>
          <xdr:col>20</xdr:col>
          <xdr:colOff>45720</xdr:colOff>
          <xdr:row>131</xdr:row>
          <xdr:rowOff>236220</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131</xdr:row>
          <xdr:rowOff>22860</xdr:rowOff>
        </xdr:from>
        <xdr:to>
          <xdr:col>27</xdr:col>
          <xdr:colOff>45720</xdr:colOff>
          <xdr:row>131</xdr:row>
          <xdr:rowOff>236220</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117</xdr:row>
          <xdr:rowOff>822960</xdr:rowOff>
        </xdr:from>
        <xdr:to>
          <xdr:col>14</xdr:col>
          <xdr:colOff>38100</xdr:colOff>
          <xdr:row>119</xdr:row>
          <xdr:rowOff>30480</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182880</xdr:colOff>
          <xdr:row>117</xdr:row>
          <xdr:rowOff>822960</xdr:rowOff>
        </xdr:from>
        <xdr:to>
          <xdr:col>21</xdr:col>
          <xdr:colOff>38100</xdr:colOff>
          <xdr:row>119</xdr:row>
          <xdr:rowOff>30480</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117</xdr:row>
          <xdr:rowOff>822960</xdr:rowOff>
        </xdr:from>
        <xdr:to>
          <xdr:col>5</xdr:col>
          <xdr:colOff>22860</xdr:colOff>
          <xdr:row>119</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175260</xdr:colOff>
          <xdr:row>136</xdr:row>
          <xdr:rowOff>144780</xdr:rowOff>
        </xdr:from>
        <xdr:to>
          <xdr:col>21</xdr:col>
          <xdr:colOff>30480</xdr:colOff>
          <xdr:row>138</xdr:row>
          <xdr:rowOff>30480</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175260</xdr:colOff>
          <xdr:row>136</xdr:row>
          <xdr:rowOff>144780</xdr:rowOff>
        </xdr:from>
        <xdr:to>
          <xdr:col>25</xdr:col>
          <xdr:colOff>30480</xdr:colOff>
          <xdr:row>138</xdr:row>
          <xdr:rowOff>30480</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22860</xdr:colOff>
          <xdr:row>221</xdr:row>
          <xdr:rowOff>22860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220</xdr:row>
          <xdr:rowOff>0</xdr:rowOff>
        </xdr:from>
        <xdr:to>
          <xdr:col>2</xdr:col>
          <xdr:colOff>22860</xdr:colOff>
          <xdr:row>221</xdr:row>
          <xdr:rowOff>22860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286</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287</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182880</xdr:colOff>
          <xdr:row>210</xdr:row>
          <xdr:rowOff>152400</xdr:rowOff>
        </xdr:from>
        <xdr:to>
          <xdr:col>33</xdr:col>
          <xdr:colOff>38100</xdr:colOff>
          <xdr:row>212</xdr:row>
          <xdr:rowOff>45720</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202</xdr:row>
          <xdr:rowOff>0</xdr:rowOff>
        </xdr:from>
        <xdr:to>
          <xdr:col>5</xdr:col>
          <xdr:colOff>19050</xdr:colOff>
          <xdr:row>205</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774700" y="49549050"/>
              <a:ext cx="171450" cy="4699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202</xdr:row>
          <xdr:rowOff>137160</xdr:rowOff>
        </xdr:from>
        <xdr:to>
          <xdr:col>33</xdr:col>
          <xdr:colOff>38100</xdr:colOff>
          <xdr:row>204</xdr:row>
          <xdr:rowOff>45720</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113</xdr:row>
          <xdr:rowOff>0</xdr:rowOff>
        </xdr:from>
        <xdr:to>
          <xdr:col>5</xdr:col>
          <xdr:colOff>19050</xdr:colOff>
          <xdr:row>115</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774700" y="25533350"/>
              <a:ext cx="17145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113</xdr:row>
          <xdr:rowOff>182880</xdr:rowOff>
        </xdr:from>
        <xdr:to>
          <xdr:col>33</xdr:col>
          <xdr:colOff>38100</xdr:colOff>
          <xdr:row>115</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126</xdr:row>
          <xdr:rowOff>0</xdr:rowOff>
        </xdr:from>
        <xdr:to>
          <xdr:col>5</xdr:col>
          <xdr:colOff>19050</xdr:colOff>
          <xdr:row>128</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774700" y="29686250"/>
              <a:ext cx="17145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126</xdr:row>
          <xdr:rowOff>190500</xdr:rowOff>
        </xdr:from>
        <xdr:to>
          <xdr:col>33</xdr:col>
          <xdr:colOff>38100</xdr:colOff>
          <xdr:row>128</xdr:row>
          <xdr:rowOff>45720</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137</xdr:row>
          <xdr:rowOff>0</xdr:rowOff>
        </xdr:from>
        <xdr:to>
          <xdr:col>5</xdr:col>
          <xdr:colOff>19050</xdr:colOff>
          <xdr:row>139</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774700" y="32785050"/>
              <a:ext cx="171450"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137</xdr:row>
          <xdr:rowOff>182880</xdr:rowOff>
        </xdr:from>
        <xdr:to>
          <xdr:col>33</xdr:col>
          <xdr:colOff>45720</xdr:colOff>
          <xdr:row>139</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774700" y="36893500"/>
              <a:ext cx="17145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152</xdr:row>
          <xdr:rowOff>182880</xdr:rowOff>
        </xdr:from>
        <xdr:to>
          <xdr:col>33</xdr:col>
          <xdr:colOff>38100</xdr:colOff>
          <xdr:row>154</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162</xdr:row>
          <xdr:rowOff>0</xdr:rowOff>
        </xdr:from>
        <xdr:to>
          <xdr:col>5</xdr:col>
          <xdr:colOff>19050</xdr:colOff>
          <xdr:row>164</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774700" y="40551100"/>
              <a:ext cx="17145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162</xdr:row>
          <xdr:rowOff>182880</xdr:rowOff>
        </xdr:from>
        <xdr:to>
          <xdr:col>33</xdr:col>
          <xdr:colOff>38100</xdr:colOff>
          <xdr:row>164</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170</xdr:row>
          <xdr:rowOff>0</xdr:rowOff>
        </xdr:from>
        <xdr:to>
          <xdr:col>5</xdr:col>
          <xdr:colOff>19050</xdr:colOff>
          <xdr:row>172</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774700" y="42989500"/>
              <a:ext cx="17145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170</xdr:row>
          <xdr:rowOff>182880</xdr:rowOff>
        </xdr:from>
        <xdr:to>
          <xdr:col>33</xdr:col>
          <xdr:colOff>38100</xdr:colOff>
          <xdr:row>172</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aaa@aaa.aa.jp" TargetMode="Externa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F72"/>
  <sheetViews>
    <sheetView showGridLines="0" tabSelected="1" view="pageBreakPreview" zoomScale="80" zoomScaleNormal="90" zoomScaleSheetLayoutView="80" workbookViewId="0">
      <selection sqref="A1:E1"/>
    </sheetView>
  </sheetViews>
  <sheetFormatPr defaultRowHeight="13.2"/>
  <cols>
    <col min="1" max="1" width="27.77734375" style="33" customWidth="1"/>
    <col min="2" max="2" width="12.77734375" style="34" customWidth="1"/>
    <col min="3" max="3" width="19.88671875" style="35" customWidth="1"/>
    <col min="4" max="4" width="66.44140625" style="35" customWidth="1"/>
    <col min="5" max="5" width="66.44140625" customWidth="1"/>
  </cols>
  <sheetData>
    <row r="1" spans="1:5" ht="30" customHeight="1" thickBot="1">
      <c r="A1" s="810" t="s">
        <v>467</v>
      </c>
      <c r="B1" s="810"/>
      <c r="C1" s="810"/>
      <c r="D1" s="810"/>
      <c r="E1" s="810"/>
    </row>
    <row r="2" spans="1:5" ht="16.8" thickTop="1">
      <c r="A2" s="811" t="s">
        <v>337</v>
      </c>
      <c r="B2" s="811"/>
      <c r="C2" s="811"/>
      <c r="D2" s="811"/>
      <c r="E2" s="811"/>
    </row>
    <row r="3" spans="1:5" s="26" customFormat="1" ht="8.1" customHeight="1">
      <c r="A3" s="812"/>
      <c r="B3" s="812"/>
      <c r="C3" s="812"/>
      <c r="D3" s="812"/>
    </row>
    <row r="4" spans="1:5" s="28" customFormat="1" ht="26.4">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536</v>
      </c>
      <c r="E8" s="32" t="s">
        <v>198</v>
      </c>
    </row>
    <row r="9" spans="1:5" ht="60" customHeight="1">
      <c r="A9" s="31" t="s">
        <v>199</v>
      </c>
      <c r="B9" s="30" t="s">
        <v>334</v>
      </c>
      <c r="C9" s="148" t="s">
        <v>11</v>
      </c>
      <c r="D9" s="45" t="s">
        <v>537</v>
      </c>
      <c r="E9" s="32" t="s">
        <v>198</v>
      </c>
    </row>
    <row r="10" spans="1:5" ht="72" customHeight="1">
      <c r="A10" s="31" t="s">
        <v>464</v>
      </c>
      <c r="B10" s="30" t="s">
        <v>334</v>
      </c>
      <c r="C10" s="148" t="s">
        <v>11</v>
      </c>
      <c r="D10" s="45" t="s">
        <v>535</v>
      </c>
      <c r="E10" s="32" t="s">
        <v>198</v>
      </c>
    </row>
    <row r="11" spans="1:5" ht="19.2" customHeight="1">
      <c r="C11" s="34"/>
      <c r="D11" s="33"/>
      <c r="E11" s="18"/>
    </row>
    <row r="12" spans="1:5" ht="19.2" customHeight="1">
      <c r="C12" s="34"/>
      <c r="D12" s="33"/>
      <c r="E12" s="18"/>
    </row>
    <row r="13" spans="1:5" ht="19.2" customHeight="1">
      <c r="C13" s="34"/>
      <c r="D13" s="33"/>
      <c r="E13" s="18"/>
    </row>
    <row r="14" spans="1:5" ht="19.2" customHeight="1">
      <c r="C14" s="34"/>
      <c r="D14" s="33"/>
      <c r="E14" s="18"/>
    </row>
    <row r="15" spans="1:5" ht="19.2" customHeight="1">
      <c r="C15" s="34"/>
      <c r="D15" s="33"/>
      <c r="E15" s="18"/>
    </row>
    <row r="16" spans="1:5" ht="19.2" customHeight="1">
      <c r="C16" s="34"/>
      <c r="D16" s="33"/>
      <c r="E16" s="18"/>
    </row>
    <row r="17" spans="1:6" ht="19.2" customHeight="1">
      <c r="C17" s="34"/>
      <c r="D17" s="33"/>
      <c r="E17" s="18"/>
    </row>
    <row r="18" spans="1:6" ht="11.4" customHeight="1">
      <c r="A18" s="813" t="s">
        <v>200</v>
      </c>
      <c r="B18" s="813"/>
      <c r="C18" s="813"/>
      <c r="D18" s="813"/>
    </row>
    <row r="19" spans="1:6" ht="5.25" customHeight="1">
      <c r="A19" s="549"/>
      <c r="B19" s="549"/>
      <c r="C19" s="549"/>
      <c r="D19" s="549"/>
    </row>
    <row r="20" spans="1:6" ht="16.2">
      <c r="A20" s="37" t="s">
        <v>312</v>
      </c>
      <c r="B20" s="36"/>
    </row>
    <row r="21" spans="1:6" s="39" customFormat="1" ht="16.2">
      <c r="A21" s="37" t="s">
        <v>336</v>
      </c>
      <c r="B21" s="38"/>
      <c r="C21" s="37"/>
      <c r="D21" s="37"/>
    </row>
    <row r="22" spans="1:6" s="39" customFormat="1" ht="16.2">
      <c r="A22" s="37" t="s">
        <v>201</v>
      </c>
      <c r="B22" s="38"/>
      <c r="C22" s="37"/>
      <c r="D22" s="37"/>
    </row>
    <row r="23" spans="1:6" s="39" customFormat="1" ht="16.2">
      <c r="A23" s="37" t="s">
        <v>264</v>
      </c>
      <c r="B23" s="38"/>
      <c r="C23" s="37"/>
      <c r="D23" s="37"/>
    </row>
    <row r="24" spans="1:6" ht="9.75" customHeight="1">
      <c r="A24" s="35"/>
      <c r="B24" s="36"/>
      <c r="D24" s="36"/>
    </row>
    <row r="25" spans="1:6" s="558" customFormat="1" ht="16.2">
      <c r="A25" s="809" t="s">
        <v>310</v>
      </c>
      <c r="B25" s="809"/>
      <c r="C25" s="809"/>
      <c r="D25" s="809"/>
      <c r="F25" s="559"/>
    </row>
    <row r="26" spans="1:6" s="558" customFormat="1" ht="16.2">
      <c r="A26" s="808" t="s">
        <v>311</v>
      </c>
      <c r="B26" s="808"/>
      <c r="C26" s="808"/>
      <c r="D26" s="808"/>
      <c r="E26" s="808"/>
      <c r="F26" s="808"/>
    </row>
    <row r="27" spans="1:6" s="558" customFormat="1" ht="35.25" customHeight="1">
      <c r="A27" s="808" t="s">
        <v>468</v>
      </c>
      <c r="B27" s="808"/>
      <c r="C27" s="808"/>
      <c r="D27" s="808"/>
      <c r="E27" s="808"/>
      <c r="F27" s="808"/>
    </row>
    <row r="28" spans="1:6" s="39" customFormat="1" ht="9" customHeight="1">
      <c r="A28" s="557"/>
      <c r="B28" s="557"/>
      <c r="C28" s="557"/>
      <c r="D28" s="557"/>
      <c r="F28" s="556"/>
    </row>
    <row r="29" spans="1:6" ht="17.25" customHeight="1">
      <c r="A29" s="37" t="s">
        <v>465</v>
      </c>
      <c r="B29" s="36"/>
    </row>
    <row r="30" spans="1:6" s="151" customFormat="1" ht="17.25" customHeight="1">
      <c r="A30" s="808" t="s">
        <v>469</v>
      </c>
      <c r="B30" s="808"/>
      <c r="C30" s="808"/>
      <c r="D30" s="808"/>
      <c r="E30" s="808"/>
    </row>
    <row r="31" spans="1:6">
      <c r="A31" s="35"/>
      <c r="B31" s="36"/>
    </row>
    <row r="32" spans="1:6">
      <c r="A32" s="35"/>
      <c r="B32" s="36"/>
    </row>
    <row r="33" spans="1:2">
      <c r="A33" s="35"/>
      <c r="B33" s="36"/>
    </row>
    <row r="34" spans="1:2">
      <c r="A34" s="35"/>
      <c r="B34" s="36"/>
    </row>
    <row r="35" spans="1:2">
      <c r="A35" s="35"/>
      <c r="B35" s="36"/>
    </row>
    <row r="55" ht="34.950000000000003" customHeight="1"/>
    <row r="56" ht="34.950000000000003" customHeight="1"/>
    <row r="60" ht="34.950000000000003" customHeight="1"/>
    <row r="61" ht="34.950000000000003" customHeight="1"/>
    <row r="63" ht="34.950000000000003" customHeight="1"/>
    <row r="64" ht="34.950000000000003" customHeight="1"/>
    <row r="66" ht="55.2" customHeight="1"/>
    <row r="67" ht="55.2" customHeight="1"/>
    <row r="71" ht="28.95" customHeight="1"/>
    <row r="72" ht="28.95"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6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7734375" customWidth="1"/>
    <col min="2" max="2" width="11" customWidth="1"/>
    <col min="3" max="22" width="2.6640625" customWidth="1"/>
    <col min="23" max="23" width="12.77734375" customWidth="1"/>
    <col min="24" max="24" width="25" customWidth="1"/>
    <col min="25" max="25" width="22.44140625" customWidth="1"/>
    <col min="26" max="26" width="20" bestFit="1" customWidth="1"/>
    <col min="27" max="27" width="14.77734375" bestFit="1" customWidth="1"/>
    <col min="28" max="28" width="20.88671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20"/>
      <c r="D11" s="821"/>
      <c r="E11" s="821"/>
      <c r="F11" s="821"/>
      <c r="G11" s="821"/>
      <c r="H11" s="821"/>
      <c r="I11" s="821"/>
      <c r="J11" s="821"/>
      <c r="K11" s="821"/>
      <c r="L11" s="822"/>
      <c r="M11" s="151"/>
      <c r="N11" s="151"/>
      <c r="O11" s="151"/>
      <c r="P11" s="151"/>
      <c r="Q11" s="151"/>
      <c r="R11" s="151"/>
      <c r="S11" s="151"/>
      <c r="T11" s="151"/>
      <c r="U11" s="151"/>
      <c r="V11" s="151"/>
      <c r="W11" s="151"/>
      <c r="X11" s="151"/>
      <c r="Y11" s="151"/>
      <c r="Z11" s="151"/>
      <c r="AA11" s="151"/>
    </row>
    <row r="12" spans="1:29" ht="13.5" customHeight="1">
      <c r="A12" s="151"/>
      <c r="B12" s="638"/>
      <c r="C12" s="865"/>
      <c r="D12" s="865"/>
      <c r="E12" s="865"/>
      <c r="F12" s="865"/>
      <c r="G12" s="865"/>
      <c r="H12" s="865"/>
      <c r="I12" s="865"/>
      <c r="J12" s="865"/>
      <c r="K12" s="865"/>
      <c r="L12" s="865"/>
      <c r="M12" s="865"/>
      <c r="N12" s="865"/>
      <c r="O12" s="865"/>
      <c r="P12" s="865"/>
      <c r="Q12" s="865"/>
      <c r="R12" s="865"/>
      <c r="S12" s="865"/>
      <c r="T12" s="865"/>
      <c r="U12" s="865"/>
      <c r="V12" s="865"/>
      <c r="W12" s="865"/>
      <c r="X12" s="865"/>
      <c r="Y12" s="865"/>
      <c r="Z12" s="865"/>
      <c r="AA12" s="865"/>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27" t="s">
        <v>9</v>
      </c>
      <c r="D15" s="827"/>
      <c r="E15" s="827"/>
      <c r="F15" s="827"/>
      <c r="G15" s="827"/>
      <c r="H15" s="827"/>
      <c r="I15" s="827"/>
      <c r="J15" s="827"/>
      <c r="K15" s="827"/>
      <c r="L15" s="828"/>
      <c r="M15" s="840" t="s">
        <v>489</v>
      </c>
      <c r="N15" s="841"/>
      <c r="O15" s="841"/>
      <c r="P15" s="841"/>
      <c r="Q15" s="841"/>
      <c r="R15" s="841"/>
      <c r="S15" s="841"/>
      <c r="T15" s="841"/>
      <c r="U15" s="841"/>
      <c r="V15" s="841"/>
      <c r="W15" s="842"/>
      <c r="X15" s="843"/>
      <c r="Y15" s="151"/>
      <c r="Z15" s="151"/>
      <c r="AA15" s="151"/>
    </row>
    <row r="16" spans="1:29" ht="20.100000000000001" customHeight="1" thickBot="1">
      <c r="A16" s="151"/>
      <c r="B16" s="154"/>
      <c r="C16" s="827" t="s">
        <v>100</v>
      </c>
      <c r="D16" s="827"/>
      <c r="E16" s="827"/>
      <c r="F16" s="827"/>
      <c r="G16" s="827"/>
      <c r="H16" s="827"/>
      <c r="I16" s="827"/>
      <c r="J16" s="827"/>
      <c r="K16" s="827"/>
      <c r="L16" s="828"/>
      <c r="M16" s="829" t="s">
        <v>489</v>
      </c>
      <c r="N16" s="830"/>
      <c r="O16" s="830"/>
      <c r="P16" s="830"/>
      <c r="Q16" s="830"/>
      <c r="R16" s="830"/>
      <c r="S16" s="830"/>
      <c r="T16" s="830"/>
      <c r="U16" s="844"/>
      <c r="V16" s="844"/>
      <c r="W16" s="845"/>
      <c r="X16" s="846"/>
      <c r="Y16" s="151"/>
      <c r="Z16" s="151"/>
      <c r="AA16" s="151"/>
      <c r="AC16" t="s">
        <v>113</v>
      </c>
    </row>
    <row r="17" spans="1:29" ht="20.100000000000001" customHeight="1" thickBot="1">
      <c r="A17" s="151"/>
      <c r="B17" s="153" t="s">
        <v>101</v>
      </c>
      <c r="C17" s="827" t="s">
        <v>8</v>
      </c>
      <c r="D17" s="827"/>
      <c r="E17" s="827"/>
      <c r="F17" s="827"/>
      <c r="G17" s="827"/>
      <c r="H17" s="827"/>
      <c r="I17" s="827"/>
      <c r="J17" s="827"/>
      <c r="K17" s="827"/>
      <c r="L17" s="828"/>
      <c r="M17" s="155">
        <v>1</v>
      </c>
      <c r="N17" s="156">
        <v>0</v>
      </c>
      <c r="O17" s="156">
        <v>0</v>
      </c>
      <c r="P17" s="157" t="s">
        <v>107</v>
      </c>
      <c r="Q17" s="156">
        <v>1</v>
      </c>
      <c r="R17" s="156">
        <v>2</v>
      </c>
      <c r="S17" s="156">
        <v>3</v>
      </c>
      <c r="T17" s="158">
        <v>4</v>
      </c>
      <c r="U17" s="159"/>
      <c r="V17" s="160"/>
      <c r="W17" s="160"/>
      <c r="X17" s="160"/>
      <c r="Y17" s="151"/>
      <c r="Z17" s="151"/>
      <c r="AA17" s="151"/>
      <c r="AC17" t="str">
        <f>CONCATENATE(M17,N17,O17,P17,Q17,R17,S17,T17)</f>
        <v>100－1234</v>
      </c>
    </row>
    <row r="18" spans="1:29" ht="20.100000000000001" customHeight="1">
      <c r="A18" s="151"/>
      <c r="B18" s="161"/>
      <c r="C18" s="827" t="s">
        <v>105</v>
      </c>
      <c r="D18" s="827"/>
      <c r="E18" s="827"/>
      <c r="F18" s="827"/>
      <c r="G18" s="827"/>
      <c r="H18" s="827"/>
      <c r="I18" s="827"/>
      <c r="J18" s="827"/>
      <c r="K18" s="827"/>
      <c r="L18" s="828"/>
      <c r="M18" s="829" t="s">
        <v>490</v>
      </c>
      <c r="N18" s="830"/>
      <c r="O18" s="830"/>
      <c r="P18" s="830"/>
      <c r="Q18" s="830"/>
      <c r="R18" s="830"/>
      <c r="S18" s="830"/>
      <c r="T18" s="830"/>
      <c r="U18" s="847"/>
      <c r="V18" s="847"/>
      <c r="W18" s="848"/>
      <c r="X18" s="849"/>
      <c r="Y18" s="151"/>
      <c r="Z18" s="151"/>
      <c r="AA18" s="151"/>
    </row>
    <row r="19" spans="1:29" ht="20.100000000000001" customHeight="1">
      <c r="A19" s="151"/>
      <c r="B19" s="154"/>
      <c r="C19" s="827" t="s">
        <v>106</v>
      </c>
      <c r="D19" s="827"/>
      <c r="E19" s="827"/>
      <c r="F19" s="827"/>
      <c r="G19" s="827"/>
      <c r="H19" s="827"/>
      <c r="I19" s="827"/>
      <c r="J19" s="827"/>
      <c r="K19" s="827"/>
      <c r="L19" s="828"/>
      <c r="M19" s="829" t="s">
        <v>491</v>
      </c>
      <c r="N19" s="830"/>
      <c r="O19" s="830"/>
      <c r="P19" s="830"/>
      <c r="Q19" s="830"/>
      <c r="R19" s="830"/>
      <c r="S19" s="830"/>
      <c r="T19" s="830"/>
      <c r="U19" s="830"/>
      <c r="V19" s="830"/>
      <c r="W19" s="831"/>
      <c r="X19" s="832"/>
      <c r="Y19" s="151"/>
      <c r="Z19" s="151"/>
      <c r="AA19" s="151"/>
    </row>
    <row r="20" spans="1:29" ht="20.100000000000001" customHeight="1">
      <c r="A20" s="151"/>
      <c r="B20" s="153" t="s">
        <v>102</v>
      </c>
      <c r="C20" s="827" t="s">
        <v>95</v>
      </c>
      <c r="D20" s="827"/>
      <c r="E20" s="827"/>
      <c r="F20" s="827"/>
      <c r="G20" s="827"/>
      <c r="H20" s="827"/>
      <c r="I20" s="827"/>
      <c r="J20" s="827"/>
      <c r="K20" s="827"/>
      <c r="L20" s="828"/>
      <c r="M20" s="829" t="s">
        <v>492</v>
      </c>
      <c r="N20" s="830"/>
      <c r="O20" s="830"/>
      <c r="P20" s="830"/>
      <c r="Q20" s="830"/>
      <c r="R20" s="830"/>
      <c r="S20" s="830"/>
      <c r="T20" s="830"/>
      <c r="U20" s="830"/>
      <c r="V20" s="830"/>
      <c r="W20" s="831"/>
      <c r="X20" s="832"/>
      <c r="Y20" s="151"/>
      <c r="Z20" s="151"/>
      <c r="AA20" s="151"/>
    </row>
    <row r="21" spans="1:29" ht="20.100000000000001" customHeight="1">
      <c r="A21" s="151"/>
      <c r="B21" s="154"/>
      <c r="C21" s="827" t="s">
        <v>96</v>
      </c>
      <c r="D21" s="827"/>
      <c r="E21" s="827"/>
      <c r="F21" s="827"/>
      <c r="G21" s="827"/>
      <c r="H21" s="827"/>
      <c r="I21" s="827"/>
      <c r="J21" s="827"/>
      <c r="K21" s="827"/>
      <c r="L21" s="828"/>
      <c r="M21" s="852" t="s">
        <v>493</v>
      </c>
      <c r="N21" s="844"/>
      <c r="O21" s="844"/>
      <c r="P21" s="844"/>
      <c r="Q21" s="844"/>
      <c r="R21" s="844"/>
      <c r="S21" s="844"/>
      <c r="T21" s="844"/>
      <c r="U21" s="844"/>
      <c r="V21" s="844"/>
      <c r="W21" s="845"/>
      <c r="X21" s="846"/>
      <c r="Y21" s="151"/>
      <c r="Z21" s="151"/>
      <c r="AA21" s="151"/>
    </row>
    <row r="22" spans="1:29" ht="20.100000000000001" customHeight="1">
      <c r="A22" s="151"/>
      <c r="B22" s="818" t="s">
        <v>149</v>
      </c>
      <c r="C22" s="827" t="s">
        <v>9</v>
      </c>
      <c r="D22" s="827"/>
      <c r="E22" s="827"/>
      <c r="F22" s="827"/>
      <c r="G22" s="827"/>
      <c r="H22" s="827"/>
      <c r="I22" s="827"/>
      <c r="J22" s="827"/>
      <c r="K22" s="827"/>
      <c r="L22" s="828"/>
      <c r="M22" s="829" t="s">
        <v>494</v>
      </c>
      <c r="N22" s="830"/>
      <c r="O22" s="830"/>
      <c r="P22" s="830"/>
      <c r="Q22" s="830"/>
      <c r="R22" s="830"/>
      <c r="S22" s="830"/>
      <c r="T22" s="830"/>
      <c r="U22" s="830"/>
      <c r="V22" s="830"/>
      <c r="W22" s="831"/>
      <c r="X22" s="832"/>
      <c r="Y22" s="151"/>
      <c r="Z22" s="151"/>
      <c r="AA22" s="151"/>
    </row>
    <row r="23" spans="1:29" ht="20.100000000000001" customHeight="1">
      <c r="A23" s="151"/>
      <c r="B23" s="819"/>
      <c r="C23" s="851" t="s">
        <v>146</v>
      </c>
      <c r="D23" s="851"/>
      <c r="E23" s="851"/>
      <c r="F23" s="851"/>
      <c r="G23" s="851"/>
      <c r="H23" s="851"/>
      <c r="I23" s="851"/>
      <c r="J23" s="851"/>
      <c r="K23" s="851"/>
      <c r="L23" s="851"/>
      <c r="M23" s="829" t="s">
        <v>495</v>
      </c>
      <c r="N23" s="830"/>
      <c r="O23" s="830"/>
      <c r="P23" s="830"/>
      <c r="Q23" s="830"/>
      <c r="R23" s="830"/>
      <c r="S23" s="830"/>
      <c r="T23" s="830"/>
      <c r="U23" s="830"/>
      <c r="V23" s="830"/>
      <c r="W23" s="831"/>
      <c r="X23" s="832"/>
      <c r="Y23" s="151"/>
      <c r="Z23" s="151"/>
      <c r="AA23" s="151"/>
    </row>
    <row r="24" spans="1:29" ht="20.100000000000001" customHeight="1">
      <c r="A24" s="151"/>
      <c r="B24" s="153" t="s">
        <v>147</v>
      </c>
      <c r="C24" s="827" t="s">
        <v>0</v>
      </c>
      <c r="D24" s="827"/>
      <c r="E24" s="827"/>
      <c r="F24" s="827"/>
      <c r="G24" s="827"/>
      <c r="H24" s="827"/>
      <c r="I24" s="827"/>
      <c r="J24" s="827"/>
      <c r="K24" s="827"/>
      <c r="L24" s="828"/>
      <c r="M24" s="850" t="s">
        <v>496</v>
      </c>
      <c r="N24" s="847"/>
      <c r="O24" s="847"/>
      <c r="P24" s="847"/>
      <c r="Q24" s="847"/>
      <c r="R24" s="847"/>
      <c r="S24" s="847"/>
      <c r="T24" s="847"/>
      <c r="U24" s="847"/>
      <c r="V24" s="847"/>
      <c r="W24" s="848"/>
      <c r="X24" s="849"/>
      <c r="Y24" s="151"/>
      <c r="Z24" s="151"/>
      <c r="AA24" s="151"/>
    </row>
    <row r="25" spans="1:29" ht="20.100000000000001" customHeight="1">
      <c r="A25" s="151"/>
      <c r="B25" s="161"/>
      <c r="C25" s="827" t="s">
        <v>1</v>
      </c>
      <c r="D25" s="827"/>
      <c r="E25" s="827"/>
      <c r="F25" s="827"/>
      <c r="G25" s="827"/>
      <c r="H25" s="827"/>
      <c r="I25" s="827"/>
      <c r="J25" s="827"/>
      <c r="K25" s="827"/>
      <c r="L25" s="828"/>
      <c r="M25" s="829" t="s">
        <v>497</v>
      </c>
      <c r="N25" s="830"/>
      <c r="O25" s="830"/>
      <c r="P25" s="830"/>
      <c r="Q25" s="830"/>
      <c r="R25" s="830"/>
      <c r="S25" s="830"/>
      <c r="T25" s="830"/>
      <c r="U25" s="830"/>
      <c r="V25" s="830"/>
      <c r="W25" s="831"/>
      <c r="X25" s="832"/>
      <c r="Y25" s="151"/>
      <c r="Z25" s="151"/>
      <c r="AA25" s="151"/>
    </row>
    <row r="26" spans="1:29" ht="20.100000000000001" customHeight="1" thickBot="1">
      <c r="A26" s="151"/>
      <c r="B26" s="162"/>
      <c r="C26" s="827" t="s">
        <v>148</v>
      </c>
      <c r="D26" s="827"/>
      <c r="E26" s="827"/>
      <c r="F26" s="827"/>
      <c r="G26" s="827"/>
      <c r="H26" s="827"/>
      <c r="I26" s="827"/>
      <c r="J26" s="827"/>
      <c r="K26" s="827"/>
      <c r="L26" s="828"/>
      <c r="M26" s="823" t="s">
        <v>498</v>
      </c>
      <c r="N26" s="824"/>
      <c r="O26" s="824"/>
      <c r="P26" s="824"/>
      <c r="Q26" s="824"/>
      <c r="R26" s="824"/>
      <c r="S26" s="824"/>
      <c r="T26" s="824"/>
      <c r="U26" s="824"/>
      <c r="V26" s="824"/>
      <c r="W26" s="825"/>
      <c r="X26" s="826"/>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63" t="s">
        <v>405</v>
      </c>
      <c r="D30" s="863"/>
      <c r="E30" s="863"/>
      <c r="F30" s="863"/>
      <c r="G30" s="863"/>
      <c r="H30" s="863"/>
      <c r="I30" s="863"/>
      <c r="J30" s="863"/>
      <c r="K30" s="863"/>
      <c r="L30" s="863"/>
      <c r="M30" s="863"/>
      <c r="N30" s="863"/>
      <c r="O30" s="863"/>
      <c r="P30" s="863"/>
      <c r="Q30" s="863"/>
      <c r="R30" s="863"/>
      <c r="S30" s="863"/>
      <c r="T30" s="863"/>
      <c r="U30" s="863"/>
      <c r="V30" s="863"/>
      <c r="W30" s="863"/>
      <c r="X30" s="863"/>
      <c r="Y30" s="863"/>
      <c r="Z30" s="863"/>
      <c r="AA30" s="863"/>
      <c r="AB30" s="719"/>
    </row>
    <row r="31" spans="1:29" ht="27" customHeight="1">
      <c r="A31" s="151"/>
      <c r="B31" s="853" t="s">
        <v>103</v>
      </c>
      <c r="C31" s="855" t="s">
        <v>104</v>
      </c>
      <c r="D31" s="855"/>
      <c r="E31" s="855"/>
      <c r="F31" s="855"/>
      <c r="G31" s="855"/>
      <c r="H31" s="855"/>
      <c r="I31" s="855"/>
      <c r="J31" s="855"/>
      <c r="K31" s="855"/>
      <c r="L31" s="856"/>
      <c r="M31" s="861" t="s">
        <v>108</v>
      </c>
      <c r="N31" s="855"/>
      <c r="O31" s="855"/>
      <c r="P31" s="855"/>
      <c r="Q31" s="856"/>
      <c r="R31" s="867" t="s">
        <v>182</v>
      </c>
      <c r="S31" s="868"/>
      <c r="T31" s="868"/>
      <c r="U31" s="868"/>
      <c r="V31" s="868"/>
      <c r="W31" s="869"/>
      <c r="X31" s="853" t="s">
        <v>109</v>
      </c>
      <c r="Y31" s="853" t="s">
        <v>110</v>
      </c>
      <c r="Z31" s="835" t="s">
        <v>321</v>
      </c>
      <c r="AA31" s="835" t="s">
        <v>112</v>
      </c>
      <c r="AB31" s="864"/>
    </row>
    <row r="32" spans="1:29" ht="27" customHeight="1" thickBot="1">
      <c r="A32" s="151"/>
      <c r="B32" s="854"/>
      <c r="C32" s="857"/>
      <c r="D32" s="857"/>
      <c r="E32" s="857"/>
      <c r="F32" s="857"/>
      <c r="G32" s="857"/>
      <c r="H32" s="857"/>
      <c r="I32" s="857"/>
      <c r="J32" s="857"/>
      <c r="K32" s="857"/>
      <c r="L32" s="858"/>
      <c r="M32" s="862"/>
      <c r="N32" s="857"/>
      <c r="O32" s="857"/>
      <c r="P32" s="857"/>
      <c r="Q32" s="858"/>
      <c r="R32" s="859" t="s">
        <v>185</v>
      </c>
      <c r="S32" s="860"/>
      <c r="T32" s="860"/>
      <c r="U32" s="860"/>
      <c r="V32" s="860"/>
      <c r="W32" s="164" t="s">
        <v>186</v>
      </c>
      <c r="X32" s="866"/>
      <c r="Y32" s="866"/>
      <c r="Z32" s="836"/>
      <c r="AA32" s="836"/>
      <c r="AB32" s="864"/>
    </row>
    <row r="33" spans="1:28" ht="37.5" customHeight="1">
      <c r="A33" s="151"/>
      <c r="B33" s="152">
        <v>1</v>
      </c>
      <c r="C33" s="165">
        <v>1</v>
      </c>
      <c r="D33" s="166">
        <v>3</v>
      </c>
      <c r="E33" s="166">
        <v>3</v>
      </c>
      <c r="F33" s="166">
        <v>4</v>
      </c>
      <c r="G33" s="166">
        <v>5</v>
      </c>
      <c r="H33" s="166">
        <v>6</v>
      </c>
      <c r="I33" s="166">
        <v>7</v>
      </c>
      <c r="J33" s="166">
        <v>8</v>
      </c>
      <c r="K33" s="166">
        <v>9</v>
      </c>
      <c r="L33" s="167">
        <v>0</v>
      </c>
      <c r="M33" s="837" t="s">
        <v>499</v>
      </c>
      <c r="N33" s="838"/>
      <c r="O33" s="838"/>
      <c r="P33" s="838"/>
      <c r="Q33" s="839"/>
      <c r="R33" s="837" t="s">
        <v>499</v>
      </c>
      <c r="S33" s="838"/>
      <c r="T33" s="838"/>
      <c r="U33" s="838"/>
      <c r="V33" s="839"/>
      <c r="W33" s="645" t="s">
        <v>505</v>
      </c>
      <c r="X33" s="168" t="s">
        <v>509</v>
      </c>
      <c r="Y33" s="168" t="s">
        <v>510</v>
      </c>
      <c r="Z33" s="723">
        <v>200000</v>
      </c>
      <c r="AA33" s="779">
        <v>11.4</v>
      </c>
      <c r="AB33" s="721"/>
    </row>
    <row r="34" spans="1:28" ht="37.5" customHeight="1">
      <c r="A34" s="151"/>
      <c r="B34" s="152">
        <f>B33+1</f>
        <v>2</v>
      </c>
      <c r="C34" s="169">
        <v>1</v>
      </c>
      <c r="D34" s="170">
        <v>3</v>
      </c>
      <c r="E34" s="170">
        <v>3</v>
      </c>
      <c r="F34" s="170">
        <v>4</v>
      </c>
      <c r="G34" s="170">
        <v>5</v>
      </c>
      <c r="H34" s="170">
        <v>6</v>
      </c>
      <c r="I34" s="170">
        <v>7</v>
      </c>
      <c r="J34" s="170">
        <v>8</v>
      </c>
      <c r="K34" s="170">
        <v>9</v>
      </c>
      <c r="L34" s="171">
        <v>0</v>
      </c>
      <c r="M34" s="815" t="s">
        <v>500</v>
      </c>
      <c r="N34" s="816"/>
      <c r="O34" s="816"/>
      <c r="P34" s="816"/>
      <c r="Q34" s="817"/>
      <c r="R34" s="815" t="s">
        <v>500</v>
      </c>
      <c r="S34" s="816"/>
      <c r="T34" s="816"/>
      <c r="U34" s="816"/>
      <c r="V34" s="817"/>
      <c r="W34" s="646" t="s">
        <v>506</v>
      </c>
      <c r="X34" s="173" t="s">
        <v>511</v>
      </c>
      <c r="Y34" s="173" t="s">
        <v>512</v>
      </c>
      <c r="Z34" s="724">
        <v>400000</v>
      </c>
      <c r="AA34" s="780">
        <v>10.9</v>
      </c>
      <c r="AB34" s="721"/>
    </row>
    <row r="35" spans="1:28" ht="37.5" customHeight="1">
      <c r="A35" s="151"/>
      <c r="B35" s="152">
        <f t="shared" ref="B35:B71" si="0">B34+1</f>
        <v>3</v>
      </c>
      <c r="C35" s="169">
        <v>1</v>
      </c>
      <c r="D35" s="170">
        <v>1</v>
      </c>
      <c r="E35" s="170">
        <v>3</v>
      </c>
      <c r="F35" s="170">
        <v>4</v>
      </c>
      <c r="G35" s="170">
        <v>5</v>
      </c>
      <c r="H35" s="170">
        <v>6</v>
      </c>
      <c r="I35" s="170">
        <v>7</v>
      </c>
      <c r="J35" s="170">
        <v>8</v>
      </c>
      <c r="K35" s="170">
        <v>9</v>
      </c>
      <c r="L35" s="171">
        <v>0</v>
      </c>
      <c r="M35" s="815" t="s">
        <v>501</v>
      </c>
      <c r="N35" s="816"/>
      <c r="O35" s="816"/>
      <c r="P35" s="816"/>
      <c r="Q35" s="817"/>
      <c r="R35" s="815" t="s">
        <v>501</v>
      </c>
      <c r="S35" s="816"/>
      <c r="T35" s="816"/>
      <c r="U35" s="816"/>
      <c r="V35" s="817"/>
      <c r="W35" s="646" t="s">
        <v>507</v>
      </c>
      <c r="X35" s="173" t="s">
        <v>513</v>
      </c>
      <c r="Y35" s="173" t="s">
        <v>514</v>
      </c>
      <c r="Z35" s="724">
        <v>2100000</v>
      </c>
      <c r="AA35" s="780">
        <v>10.68</v>
      </c>
      <c r="AB35" s="721"/>
    </row>
    <row r="36" spans="1:28" ht="37.5" customHeight="1">
      <c r="A36" s="151"/>
      <c r="B36" s="152">
        <f t="shared" si="0"/>
        <v>4</v>
      </c>
      <c r="C36" s="169">
        <v>1</v>
      </c>
      <c r="D36" s="170">
        <v>4</v>
      </c>
      <c r="E36" s="170">
        <v>3</v>
      </c>
      <c r="F36" s="170">
        <v>4</v>
      </c>
      <c r="G36" s="170">
        <v>5</v>
      </c>
      <c r="H36" s="170">
        <v>6</v>
      </c>
      <c r="I36" s="170">
        <v>7</v>
      </c>
      <c r="J36" s="170">
        <v>8</v>
      </c>
      <c r="K36" s="170">
        <v>9</v>
      </c>
      <c r="L36" s="171">
        <v>0</v>
      </c>
      <c r="M36" s="815" t="s">
        <v>502</v>
      </c>
      <c r="N36" s="816"/>
      <c r="O36" s="816"/>
      <c r="P36" s="816"/>
      <c r="Q36" s="817"/>
      <c r="R36" s="815" t="s">
        <v>504</v>
      </c>
      <c r="S36" s="816"/>
      <c r="T36" s="816"/>
      <c r="U36" s="816"/>
      <c r="V36" s="817"/>
      <c r="W36" s="646" t="s">
        <v>502</v>
      </c>
      <c r="X36" s="173" t="s">
        <v>515</v>
      </c>
      <c r="Y36" s="173" t="s">
        <v>516</v>
      </c>
      <c r="Z36" s="724">
        <v>400000</v>
      </c>
      <c r="AA36" s="780">
        <v>10.88</v>
      </c>
      <c r="AB36" s="721"/>
    </row>
    <row r="37" spans="1:28" ht="37.5" customHeight="1">
      <c r="A37" s="151"/>
      <c r="B37" s="152">
        <f t="shared" si="0"/>
        <v>5</v>
      </c>
      <c r="C37" s="169">
        <v>1</v>
      </c>
      <c r="D37" s="170">
        <v>2</v>
      </c>
      <c r="E37" s="170">
        <v>3</v>
      </c>
      <c r="F37" s="170">
        <v>4</v>
      </c>
      <c r="G37" s="170">
        <v>5</v>
      </c>
      <c r="H37" s="170">
        <v>6</v>
      </c>
      <c r="I37" s="170">
        <v>7</v>
      </c>
      <c r="J37" s="170">
        <v>8</v>
      </c>
      <c r="K37" s="170">
        <v>9</v>
      </c>
      <c r="L37" s="171">
        <v>6</v>
      </c>
      <c r="M37" s="815" t="s">
        <v>503</v>
      </c>
      <c r="N37" s="816"/>
      <c r="O37" s="816"/>
      <c r="P37" s="816"/>
      <c r="Q37" s="817"/>
      <c r="R37" s="815" t="s">
        <v>503</v>
      </c>
      <c r="S37" s="816"/>
      <c r="T37" s="816"/>
      <c r="U37" s="816"/>
      <c r="V37" s="817"/>
      <c r="W37" s="646" t="s">
        <v>508</v>
      </c>
      <c r="X37" s="173" t="s">
        <v>517</v>
      </c>
      <c r="Y37" s="173" t="s">
        <v>518</v>
      </c>
      <c r="Z37" s="724">
        <v>2600000</v>
      </c>
      <c r="AA37" s="780">
        <v>10.68</v>
      </c>
      <c r="AB37" s="721"/>
    </row>
    <row r="38" spans="1:28" ht="37.5" customHeight="1">
      <c r="A38" s="151"/>
      <c r="B38" s="152">
        <f t="shared" si="0"/>
        <v>6</v>
      </c>
      <c r="C38" s="169">
        <v>1</v>
      </c>
      <c r="D38" s="170">
        <v>2</v>
      </c>
      <c r="E38" s="170">
        <v>3</v>
      </c>
      <c r="F38" s="170">
        <v>4</v>
      </c>
      <c r="G38" s="170">
        <v>5</v>
      </c>
      <c r="H38" s="170">
        <v>6</v>
      </c>
      <c r="I38" s="170">
        <v>7</v>
      </c>
      <c r="J38" s="170">
        <v>8</v>
      </c>
      <c r="K38" s="170">
        <v>9</v>
      </c>
      <c r="L38" s="171">
        <v>6</v>
      </c>
      <c r="M38" s="815" t="s">
        <v>503</v>
      </c>
      <c r="N38" s="816"/>
      <c r="O38" s="816"/>
      <c r="P38" s="816"/>
      <c r="Q38" s="817"/>
      <c r="R38" s="815" t="s">
        <v>503</v>
      </c>
      <c r="S38" s="816"/>
      <c r="T38" s="816"/>
      <c r="U38" s="816"/>
      <c r="V38" s="817"/>
      <c r="W38" s="646" t="s">
        <v>508</v>
      </c>
      <c r="X38" s="173" t="s">
        <v>517</v>
      </c>
      <c r="Y38" s="173" t="s">
        <v>519</v>
      </c>
      <c r="Z38" s="724">
        <v>100000</v>
      </c>
      <c r="AA38" s="780">
        <v>10.68</v>
      </c>
      <c r="AB38" s="721"/>
    </row>
    <row r="39" spans="1:28" ht="37.5" customHeight="1">
      <c r="A39" s="151"/>
      <c r="B39" s="152">
        <f t="shared" si="0"/>
        <v>7</v>
      </c>
      <c r="C39" s="169"/>
      <c r="D39" s="170"/>
      <c r="E39" s="170"/>
      <c r="F39" s="170"/>
      <c r="G39" s="170"/>
      <c r="H39" s="170"/>
      <c r="I39" s="170"/>
      <c r="J39" s="170"/>
      <c r="K39" s="170"/>
      <c r="L39" s="171"/>
      <c r="M39" s="815"/>
      <c r="N39" s="816"/>
      <c r="O39" s="816"/>
      <c r="P39" s="816"/>
      <c r="Q39" s="817"/>
      <c r="R39" s="815"/>
      <c r="S39" s="816"/>
      <c r="T39" s="816"/>
      <c r="U39" s="816"/>
      <c r="V39" s="81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14"/>
      <c r="N40" s="814"/>
      <c r="O40" s="814"/>
      <c r="P40" s="814"/>
      <c r="Q40" s="814"/>
      <c r="R40" s="815"/>
      <c r="S40" s="816"/>
      <c r="T40" s="816"/>
      <c r="U40" s="816"/>
      <c r="V40" s="81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14"/>
      <c r="N41" s="814"/>
      <c r="O41" s="814"/>
      <c r="P41" s="814"/>
      <c r="Q41" s="814"/>
      <c r="R41" s="815"/>
      <c r="S41" s="816"/>
      <c r="T41" s="816"/>
      <c r="U41" s="816"/>
      <c r="V41" s="81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14"/>
      <c r="N42" s="814"/>
      <c r="O42" s="814"/>
      <c r="P42" s="814"/>
      <c r="Q42" s="814"/>
      <c r="R42" s="815"/>
      <c r="S42" s="816"/>
      <c r="T42" s="816"/>
      <c r="U42" s="816"/>
      <c r="V42" s="81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14"/>
      <c r="N43" s="814"/>
      <c r="O43" s="814"/>
      <c r="P43" s="814"/>
      <c r="Q43" s="814"/>
      <c r="R43" s="815"/>
      <c r="S43" s="816"/>
      <c r="T43" s="816"/>
      <c r="U43" s="816"/>
      <c r="V43" s="81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14"/>
      <c r="N44" s="814"/>
      <c r="O44" s="814"/>
      <c r="P44" s="814"/>
      <c r="Q44" s="814"/>
      <c r="R44" s="815"/>
      <c r="S44" s="816"/>
      <c r="T44" s="816"/>
      <c r="U44" s="816"/>
      <c r="V44" s="81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14"/>
      <c r="N45" s="814"/>
      <c r="O45" s="814"/>
      <c r="P45" s="814"/>
      <c r="Q45" s="814"/>
      <c r="R45" s="815"/>
      <c r="S45" s="816"/>
      <c r="T45" s="816"/>
      <c r="U45" s="816"/>
      <c r="V45" s="81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14"/>
      <c r="N46" s="814"/>
      <c r="O46" s="814"/>
      <c r="P46" s="814"/>
      <c r="Q46" s="814"/>
      <c r="R46" s="815"/>
      <c r="S46" s="816"/>
      <c r="T46" s="816"/>
      <c r="U46" s="816"/>
      <c r="V46" s="81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14"/>
      <c r="N47" s="814"/>
      <c r="O47" s="814"/>
      <c r="P47" s="814"/>
      <c r="Q47" s="814"/>
      <c r="R47" s="815"/>
      <c r="S47" s="816"/>
      <c r="T47" s="816"/>
      <c r="U47" s="816"/>
      <c r="V47" s="81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14"/>
      <c r="N48" s="814"/>
      <c r="O48" s="814"/>
      <c r="P48" s="814"/>
      <c r="Q48" s="814"/>
      <c r="R48" s="815"/>
      <c r="S48" s="816"/>
      <c r="T48" s="816"/>
      <c r="U48" s="816"/>
      <c r="V48" s="81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14"/>
      <c r="N49" s="814"/>
      <c r="O49" s="814"/>
      <c r="P49" s="814"/>
      <c r="Q49" s="814"/>
      <c r="R49" s="815"/>
      <c r="S49" s="816"/>
      <c r="T49" s="816"/>
      <c r="U49" s="816"/>
      <c r="V49" s="81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14"/>
      <c r="N50" s="814"/>
      <c r="O50" s="814"/>
      <c r="P50" s="814"/>
      <c r="Q50" s="814"/>
      <c r="R50" s="815"/>
      <c r="S50" s="816"/>
      <c r="T50" s="816"/>
      <c r="U50" s="816"/>
      <c r="V50" s="81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14"/>
      <c r="N51" s="814"/>
      <c r="O51" s="814"/>
      <c r="P51" s="814"/>
      <c r="Q51" s="814"/>
      <c r="R51" s="815"/>
      <c r="S51" s="816"/>
      <c r="T51" s="816"/>
      <c r="U51" s="816"/>
      <c r="V51" s="81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14"/>
      <c r="N52" s="814"/>
      <c r="O52" s="814"/>
      <c r="P52" s="814"/>
      <c r="Q52" s="814"/>
      <c r="R52" s="815"/>
      <c r="S52" s="816"/>
      <c r="T52" s="816"/>
      <c r="U52" s="816"/>
      <c r="V52" s="81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14"/>
      <c r="N53" s="814"/>
      <c r="O53" s="814"/>
      <c r="P53" s="814"/>
      <c r="Q53" s="814"/>
      <c r="R53" s="815"/>
      <c r="S53" s="816"/>
      <c r="T53" s="816"/>
      <c r="U53" s="816"/>
      <c r="V53" s="81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14"/>
      <c r="N54" s="814"/>
      <c r="O54" s="814"/>
      <c r="P54" s="814"/>
      <c r="Q54" s="814"/>
      <c r="R54" s="815"/>
      <c r="S54" s="816"/>
      <c r="T54" s="816"/>
      <c r="U54" s="816"/>
      <c r="V54" s="81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14"/>
      <c r="N55" s="814"/>
      <c r="O55" s="814"/>
      <c r="P55" s="814"/>
      <c r="Q55" s="814"/>
      <c r="R55" s="815"/>
      <c r="S55" s="816"/>
      <c r="T55" s="816"/>
      <c r="U55" s="816"/>
      <c r="V55" s="81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14"/>
      <c r="N56" s="814"/>
      <c r="O56" s="814"/>
      <c r="P56" s="814"/>
      <c r="Q56" s="814"/>
      <c r="R56" s="815"/>
      <c r="S56" s="816"/>
      <c r="T56" s="816"/>
      <c r="U56" s="816"/>
      <c r="V56" s="81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14"/>
      <c r="N57" s="814"/>
      <c r="O57" s="814"/>
      <c r="P57" s="814"/>
      <c r="Q57" s="814"/>
      <c r="R57" s="815"/>
      <c r="S57" s="816"/>
      <c r="T57" s="816"/>
      <c r="U57" s="816"/>
      <c r="V57" s="81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14"/>
      <c r="N58" s="814"/>
      <c r="O58" s="814"/>
      <c r="P58" s="814"/>
      <c r="Q58" s="814"/>
      <c r="R58" s="815"/>
      <c r="S58" s="816"/>
      <c r="T58" s="816"/>
      <c r="U58" s="816"/>
      <c r="V58" s="81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14"/>
      <c r="N59" s="814"/>
      <c r="O59" s="814"/>
      <c r="P59" s="814"/>
      <c r="Q59" s="814"/>
      <c r="R59" s="815"/>
      <c r="S59" s="816"/>
      <c r="T59" s="816"/>
      <c r="U59" s="816"/>
      <c r="V59" s="81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14"/>
      <c r="N60" s="814"/>
      <c r="O60" s="814"/>
      <c r="P60" s="814"/>
      <c r="Q60" s="814"/>
      <c r="R60" s="815"/>
      <c r="S60" s="816"/>
      <c r="T60" s="816"/>
      <c r="U60" s="816"/>
      <c r="V60" s="81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14"/>
      <c r="N61" s="814"/>
      <c r="O61" s="814"/>
      <c r="P61" s="814"/>
      <c r="Q61" s="814"/>
      <c r="R61" s="815"/>
      <c r="S61" s="816"/>
      <c r="T61" s="816"/>
      <c r="U61" s="816"/>
      <c r="V61" s="81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14"/>
      <c r="N62" s="814"/>
      <c r="O62" s="814"/>
      <c r="P62" s="814"/>
      <c r="Q62" s="814"/>
      <c r="R62" s="815"/>
      <c r="S62" s="816"/>
      <c r="T62" s="816"/>
      <c r="U62" s="816"/>
      <c r="V62" s="81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14"/>
      <c r="N63" s="814"/>
      <c r="O63" s="814"/>
      <c r="P63" s="814"/>
      <c r="Q63" s="814"/>
      <c r="R63" s="815"/>
      <c r="S63" s="816"/>
      <c r="T63" s="816"/>
      <c r="U63" s="816"/>
      <c r="V63" s="81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14"/>
      <c r="N64" s="814"/>
      <c r="O64" s="814"/>
      <c r="P64" s="814"/>
      <c r="Q64" s="814"/>
      <c r="R64" s="815"/>
      <c r="S64" s="816"/>
      <c r="T64" s="816"/>
      <c r="U64" s="816"/>
      <c r="V64" s="81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14"/>
      <c r="N65" s="814"/>
      <c r="O65" s="814"/>
      <c r="P65" s="814"/>
      <c r="Q65" s="814"/>
      <c r="R65" s="815"/>
      <c r="S65" s="816"/>
      <c r="T65" s="816"/>
      <c r="U65" s="816"/>
      <c r="V65" s="81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14"/>
      <c r="N66" s="814"/>
      <c r="O66" s="814"/>
      <c r="P66" s="814"/>
      <c r="Q66" s="814"/>
      <c r="R66" s="815"/>
      <c r="S66" s="816"/>
      <c r="T66" s="816"/>
      <c r="U66" s="816"/>
      <c r="V66" s="81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14"/>
      <c r="N67" s="814"/>
      <c r="O67" s="814"/>
      <c r="P67" s="814"/>
      <c r="Q67" s="814"/>
      <c r="R67" s="815"/>
      <c r="S67" s="816"/>
      <c r="T67" s="816"/>
      <c r="U67" s="816"/>
      <c r="V67" s="81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14"/>
      <c r="N68" s="814"/>
      <c r="O68" s="814"/>
      <c r="P68" s="814"/>
      <c r="Q68" s="814"/>
      <c r="R68" s="815"/>
      <c r="S68" s="816"/>
      <c r="T68" s="816"/>
      <c r="U68" s="816"/>
      <c r="V68" s="81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14"/>
      <c r="N69" s="814"/>
      <c r="O69" s="814"/>
      <c r="P69" s="814"/>
      <c r="Q69" s="814"/>
      <c r="R69" s="815"/>
      <c r="S69" s="816"/>
      <c r="T69" s="816"/>
      <c r="U69" s="816"/>
      <c r="V69" s="81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14"/>
      <c r="N70" s="814"/>
      <c r="O70" s="814"/>
      <c r="P70" s="814"/>
      <c r="Q70" s="814"/>
      <c r="R70" s="815"/>
      <c r="S70" s="816"/>
      <c r="T70" s="816"/>
      <c r="U70" s="816"/>
      <c r="V70" s="81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14"/>
      <c r="N71" s="814"/>
      <c r="O71" s="814"/>
      <c r="P71" s="814"/>
      <c r="Q71" s="814"/>
      <c r="R71" s="815"/>
      <c r="S71" s="816"/>
      <c r="T71" s="816"/>
      <c r="U71" s="816"/>
      <c r="V71" s="81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14"/>
      <c r="N72" s="814"/>
      <c r="O72" s="814"/>
      <c r="P72" s="814"/>
      <c r="Q72" s="814"/>
      <c r="R72" s="815"/>
      <c r="S72" s="816"/>
      <c r="T72" s="816"/>
      <c r="U72" s="816"/>
      <c r="V72" s="81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14"/>
      <c r="N73" s="814"/>
      <c r="O73" s="814"/>
      <c r="P73" s="814"/>
      <c r="Q73" s="814"/>
      <c r="R73" s="815"/>
      <c r="S73" s="816"/>
      <c r="T73" s="816"/>
      <c r="U73" s="816"/>
      <c r="V73" s="81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14"/>
      <c r="N74" s="814"/>
      <c r="O74" s="814"/>
      <c r="P74" s="814"/>
      <c r="Q74" s="814"/>
      <c r="R74" s="815"/>
      <c r="S74" s="816"/>
      <c r="T74" s="816"/>
      <c r="U74" s="816"/>
      <c r="V74" s="81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14"/>
      <c r="N75" s="814"/>
      <c r="O75" s="814"/>
      <c r="P75" s="814"/>
      <c r="Q75" s="814"/>
      <c r="R75" s="815"/>
      <c r="S75" s="816"/>
      <c r="T75" s="816"/>
      <c r="U75" s="816"/>
      <c r="V75" s="81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14"/>
      <c r="N76" s="814"/>
      <c r="O76" s="814"/>
      <c r="P76" s="814"/>
      <c r="Q76" s="814"/>
      <c r="R76" s="815"/>
      <c r="S76" s="816"/>
      <c r="T76" s="816"/>
      <c r="U76" s="816"/>
      <c r="V76" s="81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14"/>
      <c r="N77" s="814"/>
      <c r="O77" s="814"/>
      <c r="P77" s="814"/>
      <c r="Q77" s="814"/>
      <c r="R77" s="815"/>
      <c r="S77" s="816"/>
      <c r="T77" s="816"/>
      <c r="U77" s="816"/>
      <c r="V77" s="81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14"/>
      <c r="N78" s="814"/>
      <c r="O78" s="814"/>
      <c r="P78" s="814"/>
      <c r="Q78" s="814"/>
      <c r="R78" s="815"/>
      <c r="S78" s="816"/>
      <c r="T78" s="816"/>
      <c r="U78" s="816"/>
      <c r="V78" s="81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14"/>
      <c r="N79" s="814"/>
      <c r="O79" s="814"/>
      <c r="P79" s="814"/>
      <c r="Q79" s="814"/>
      <c r="R79" s="815"/>
      <c r="S79" s="816"/>
      <c r="T79" s="816"/>
      <c r="U79" s="816"/>
      <c r="V79" s="81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14"/>
      <c r="N80" s="814"/>
      <c r="O80" s="814"/>
      <c r="P80" s="814"/>
      <c r="Q80" s="814"/>
      <c r="R80" s="815"/>
      <c r="S80" s="816"/>
      <c r="T80" s="816"/>
      <c r="U80" s="816"/>
      <c r="V80" s="81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14"/>
      <c r="N81" s="814"/>
      <c r="O81" s="814"/>
      <c r="P81" s="814"/>
      <c r="Q81" s="814"/>
      <c r="R81" s="815"/>
      <c r="S81" s="816"/>
      <c r="T81" s="816"/>
      <c r="U81" s="816"/>
      <c r="V81" s="81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14"/>
      <c r="N82" s="814"/>
      <c r="O82" s="814"/>
      <c r="P82" s="814"/>
      <c r="Q82" s="814"/>
      <c r="R82" s="815"/>
      <c r="S82" s="816"/>
      <c r="T82" s="816"/>
      <c r="U82" s="816"/>
      <c r="V82" s="81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14"/>
      <c r="N83" s="814"/>
      <c r="O83" s="814"/>
      <c r="P83" s="814"/>
      <c r="Q83" s="814"/>
      <c r="R83" s="815"/>
      <c r="S83" s="816"/>
      <c r="T83" s="816"/>
      <c r="U83" s="816"/>
      <c r="V83" s="81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14"/>
      <c r="N84" s="814"/>
      <c r="O84" s="814"/>
      <c r="P84" s="814"/>
      <c r="Q84" s="814"/>
      <c r="R84" s="815"/>
      <c r="S84" s="816"/>
      <c r="T84" s="816"/>
      <c r="U84" s="816"/>
      <c r="V84" s="81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14"/>
      <c r="N85" s="814"/>
      <c r="O85" s="814"/>
      <c r="P85" s="814"/>
      <c r="Q85" s="814"/>
      <c r="R85" s="815"/>
      <c r="S85" s="816"/>
      <c r="T85" s="816"/>
      <c r="U85" s="816"/>
      <c r="V85" s="81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14"/>
      <c r="N86" s="814"/>
      <c r="O86" s="814"/>
      <c r="P86" s="814"/>
      <c r="Q86" s="814"/>
      <c r="R86" s="815"/>
      <c r="S86" s="816"/>
      <c r="T86" s="816"/>
      <c r="U86" s="816"/>
      <c r="V86" s="81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14"/>
      <c r="N87" s="814"/>
      <c r="O87" s="814"/>
      <c r="P87" s="814"/>
      <c r="Q87" s="814"/>
      <c r="R87" s="815"/>
      <c r="S87" s="816"/>
      <c r="T87" s="816"/>
      <c r="U87" s="816"/>
      <c r="V87" s="81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14"/>
      <c r="N88" s="814"/>
      <c r="O88" s="814"/>
      <c r="P88" s="814"/>
      <c r="Q88" s="814"/>
      <c r="R88" s="815"/>
      <c r="S88" s="816"/>
      <c r="T88" s="816"/>
      <c r="U88" s="816"/>
      <c r="V88" s="81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14"/>
      <c r="N89" s="814"/>
      <c r="O89" s="814"/>
      <c r="P89" s="814"/>
      <c r="Q89" s="814"/>
      <c r="R89" s="815"/>
      <c r="S89" s="816"/>
      <c r="T89" s="816"/>
      <c r="U89" s="816"/>
      <c r="V89" s="81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14"/>
      <c r="N90" s="814"/>
      <c r="O90" s="814"/>
      <c r="P90" s="814"/>
      <c r="Q90" s="814"/>
      <c r="R90" s="815"/>
      <c r="S90" s="816"/>
      <c r="T90" s="816"/>
      <c r="U90" s="816"/>
      <c r="V90" s="81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14"/>
      <c r="N91" s="814"/>
      <c r="O91" s="814"/>
      <c r="P91" s="814"/>
      <c r="Q91" s="814"/>
      <c r="R91" s="815"/>
      <c r="S91" s="816"/>
      <c r="T91" s="816"/>
      <c r="U91" s="816"/>
      <c r="V91" s="81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14"/>
      <c r="N92" s="814"/>
      <c r="O92" s="814"/>
      <c r="P92" s="814"/>
      <c r="Q92" s="814"/>
      <c r="R92" s="815"/>
      <c r="S92" s="816"/>
      <c r="T92" s="816"/>
      <c r="U92" s="816"/>
      <c r="V92" s="81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14"/>
      <c r="N93" s="814"/>
      <c r="O93" s="814"/>
      <c r="P93" s="814"/>
      <c r="Q93" s="814"/>
      <c r="R93" s="815"/>
      <c r="S93" s="816"/>
      <c r="T93" s="816"/>
      <c r="U93" s="816"/>
      <c r="V93" s="81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14"/>
      <c r="N94" s="814"/>
      <c r="O94" s="814"/>
      <c r="P94" s="814"/>
      <c r="Q94" s="814"/>
      <c r="R94" s="815"/>
      <c r="S94" s="816"/>
      <c r="T94" s="816"/>
      <c r="U94" s="816"/>
      <c r="V94" s="81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14"/>
      <c r="N95" s="814"/>
      <c r="O95" s="814"/>
      <c r="P95" s="814"/>
      <c r="Q95" s="814"/>
      <c r="R95" s="815"/>
      <c r="S95" s="816"/>
      <c r="T95" s="816"/>
      <c r="U95" s="816"/>
      <c r="V95" s="81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14"/>
      <c r="N96" s="814"/>
      <c r="O96" s="814"/>
      <c r="P96" s="814"/>
      <c r="Q96" s="814"/>
      <c r="R96" s="815"/>
      <c r="S96" s="816"/>
      <c r="T96" s="816"/>
      <c r="U96" s="816"/>
      <c r="V96" s="81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14"/>
      <c r="N97" s="814"/>
      <c r="O97" s="814"/>
      <c r="P97" s="814"/>
      <c r="Q97" s="814"/>
      <c r="R97" s="815"/>
      <c r="S97" s="816"/>
      <c r="T97" s="816"/>
      <c r="U97" s="816"/>
      <c r="V97" s="81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14"/>
      <c r="N98" s="814"/>
      <c r="O98" s="814"/>
      <c r="P98" s="814"/>
      <c r="Q98" s="814"/>
      <c r="R98" s="815"/>
      <c r="S98" s="816"/>
      <c r="T98" s="816"/>
      <c r="U98" s="816"/>
      <c r="V98" s="81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14"/>
      <c r="N99" s="814"/>
      <c r="O99" s="814"/>
      <c r="P99" s="814"/>
      <c r="Q99" s="814"/>
      <c r="R99" s="815"/>
      <c r="S99" s="816"/>
      <c r="T99" s="816"/>
      <c r="U99" s="816"/>
      <c r="V99" s="81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14"/>
      <c r="N100" s="814"/>
      <c r="O100" s="814"/>
      <c r="P100" s="814"/>
      <c r="Q100" s="814"/>
      <c r="R100" s="815"/>
      <c r="S100" s="816"/>
      <c r="T100" s="816"/>
      <c r="U100" s="816"/>
      <c r="V100" s="81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14"/>
      <c r="N101" s="814"/>
      <c r="O101" s="814"/>
      <c r="P101" s="814"/>
      <c r="Q101" s="814"/>
      <c r="R101" s="815"/>
      <c r="S101" s="816"/>
      <c r="T101" s="816"/>
      <c r="U101" s="816"/>
      <c r="V101" s="81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14"/>
      <c r="N102" s="814"/>
      <c r="O102" s="814"/>
      <c r="P102" s="814"/>
      <c r="Q102" s="814"/>
      <c r="R102" s="815"/>
      <c r="S102" s="816"/>
      <c r="T102" s="816"/>
      <c r="U102" s="816"/>
      <c r="V102" s="81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14"/>
      <c r="N103" s="814"/>
      <c r="O103" s="814"/>
      <c r="P103" s="814"/>
      <c r="Q103" s="814"/>
      <c r="R103" s="815"/>
      <c r="S103" s="816"/>
      <c r="T103" s="816"/>
      <c r="U103" s="816"/>
      <c r="V103" s="81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14"/>
      <c r="N104" s="814"/>
      <c r="O104" s="814"/>
      <c r="P104" s="814"/>
      <c r="Q104" s="814"/>
      <c r="R104" s="815"/>
      <c r="S104" s="816"/>
      <c r="T104" s="816"/>
      <c r="U104" s="816"/>
      <c r="V104" s="81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14"/>
      <c r="N105" s="814"/>
      <c r="O105" s="814"/>
      <c r="P105" s="814"/>
      <c r="Q105" s="814"/>
      <c r="R105" s="815"/>
      <c r="S105" s="816"/>
      <c r="T105" s="816"/>
      <c r="U105" s="816"/>
      <c r="V105" s="81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14"/>
      <c r="N106" s="814"/>
      <c r="O106" s="814"/>
      <c r="P106" s="814"/>
      <c r="Q106" s="814"/>
      <c r="R106" s="815"/>
      <c r="S106" s="816"/>
      <c r="T106" s="816"/>
      <c r="U106" s="816"/>
      <c r="V106" s="81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14"/>
      <c r="N107" s="814"/>
      <c r="O107" s="814"/>
      <c r="P107" s="814"/>
      <c r="Q107" s="814"/>
      <c r="R107" s="815"/>
      <c r="S107" s="816"/>
      <c r="T107" s="816"/>
      <c r="U107" s="816"/>
      <c r="V107" s="81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14"/>
      <c r="N108" s="814"/>
      <c r="O108" s="814"/>
      <c r="P108" s="814"/>
      <c r="Q108" s="814"/>
      <c r="R108" s="815"/>
      <c r="S108" s="816"/>
      <c r="T108" s="816"/>
      <c r="U108" s="816"/>
      <c r="V108" s="81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14"/>
      <c r="N109" s="814"/>
      <c r="O109" s="814"/>
      <c r="P109" s="814"/>
      <c r="Q109" s="814"/>
      <c r="R109" s="815"/>
      <c r="S109" s="816"/>
      <c r="T109" s="816"/>
      <c r="U109" s="816"/>
      <c r="V109" s="81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14"/>
      <c r="N110" s="814"/>
      <c r="O110" s="814"/>
      <c r="P110" s="814"/>
      <c r="Q110" s="814"/>
      <c r="R110" s="815"/>
      <c r="S110" s="816"/>
      <c r="T110" s="816"/>
      <c r="U110" s="816"/>
      <c r="V110" s="81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14"/>
      <c r="N111" s="814"/>
      <c r="O111" s="814"/>
      <c r="P111" s="814"/>
      <c r="Q111" s="814"/>
      <c r="R111" s="815"/>
      <c r="S111" s="816"/>
      <c r="T111" s="816"/>
      <c r="U111" s="816"/>
      <c r="V111" s="81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14"/>
      <c r="N112" s="814"/>
      <c r="O112" s="814"/>
      <c r="P112" s="814"/>
      <c r="Q112" s="814"/>
      <c r="R112" s="815"/>
      <c r="S112" s="816"/>
      <c r="T112" s="816"/>
      <c r="U112" s="816"/>
      <c r="V112" s="81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14"/>
      <c r="N113" s="814"/>
      <c r="O113" s="814"/>
      <c r="P113" s="814"/>
      <c r="Q113" s="814"/>
      <c r="R113" s="815"/>
      <c r="S113" s="816"/>
      <c r="T113" s="816"/>
      <c r="U113" s="816"/>
      <c r="V113" s="81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14"/>
      <c r="N114" s="814"/>
      <c r="O114" s="814"/>
      <c r="P114" s="814"/>
      <c r="Q114" s="814"/>
      <c r="R114" s="815"/>
      <c r="S114" s="816"/>
      <c r="T114" s="816"/>
      <c r="U114" s="816"/>
      <c r="V114" s="81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14"/>
      <c r="N115" s="814"/>
      <c r="O115" s="814"/>
      <c r="P115" s="814"/>
      <c r="Q115" s="814"/>
      <c r="R115" s="815"/>
      <c r="S115" s="816"/>
      <c r="T115" s="816"/>
      <c r="U115" s="816"/>
      <c r="V115" s="81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14"/>
      <c r="N116" s="814"/>
      <c r="O116" s="814"/>
      <c r="P116" s="814"/>
      <c r="Q116" s="814"/>
      <c r="R116" s="815"/>
      <c r="S116" s="816"/>
      <c r="T116" s="816"/>
      <c r="U116" s="816"/>
      <c r="V116" s="81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14"/>
      <c r="N117" s="814"/>
      <c r="O117" s="814"/>
      <c r="P117" s="814"/>
      <c r="Q117" s="814"/>
      <c r="R117" s="815"/>
      <c r="S117" s="816"/>
      <c r="T117" s="816"/>
      <c r="U117" s="816"/>
      <c r="V117" s="81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14"/>
      <c r="N118" s="814"/>
      <c r="O118" s="814"/>
      <c r="P118" s="814"/>
      <c r="Q118" s="814"/>
      <c r="R118" s="815"/>
      <c r="S118" s="816"/>
      <c r="T118" s="816"/>
      <c r="U118" s="816"/>
      <c r="V118" s="81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14"/>
      <c r="N119" s="814"/>
      <c r="O119" s="814"/>
      <c r="P119" s="814"/>
      <c r="Q119" s="814"/>
      <c r="R119" s="815"/>
      <c r="S119" s="816"/>
      <c r="T119" s="816"/>
      <c r="U119" s="816"/>
      <c r="V119" s="81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14"/>
      <c r="N120" s="814"/>
      <c r="O120" s="814"/>
      <c r="P120" s="814"/>
      <c r="Q120" s="814"/>
      <c r="R120" s="815"/>
      <c r="S120" s="816"/>
      <c r="T120" s="816"/>
      <c r="U120" s="816"/>
      <c r="V120" s="81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14"/>
      <c r="N121" s="814"/>
      <c r="O121" s="814"/>
      <c r="P121" s="814"/>
      <c r="Q121" s="814"/>
      <c r="R121" s="815"/>
      <c r="S121" s="816"/>
      <c r="T121" s="816"/>
      <c r="U121" s="816"/>
      <c r="V121" s="81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14"/>
      <c r="N122" s="814"/>
      <c r="O122" s="814"/>
      <c r="P122" s="814"/>
      <c r="Q122" s="814"/>
      <c r="R122" s="815"/>
      <c r="S122" s="816"/>
      <c r="T122" s="816"/>
      <c r="U122" s="816"/>
      <c r="V122" s="81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14"/>
      <c r="N123" s="814"/>
      <c r="O123" s="814"/>
      <c r="P123" s="814"/>
      <c r="Q123" s="814"/>
      <c r="R123" s="815"/>
      <c r="S123" s="816"/>
      <c r="T123" s="816"/>
      <c r="U123" s="816"/>
      <c r="V123" s="81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14"/>
      <c r="N124" s="814"/>
      <c r="O124" s="814"/>
      <c r="P124" s="814"/>
      <c r="Q124" s="814"/>
      <c r="R124" s="815"/>
      <c r="S124" s="816"/>
      <c r="T124" s="816"/>
      <c r="U124" s="816"/>
      <c r="V124" s="81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14"/>
      <c r="N125" s="814"/>
      <c r="O125" s="814"/>
      <c r="P125" s="814"/>
      <c r="Q125" s="814"/>
      <c r="R125" s="815"/>
      <c r="S125" s="816"/>
      <c r="T125" s="816"/>
      <c r="U125" s="816"/>
      <c r="V125" s="81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14"/>
      <c r="N126" s="814"/>
      <c r="O126" s="814"/>
      <c r="P126" s="814"/>
      <c r="Q126" s="814"/>
      <c r="R126" s="815"/>
      <c r="S126" s="816"/>
      <c r="T126" s="816"/>
      <c r="U126" s="816"/>
      <c r="V126" s="81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14"/>
      <c r="N127" s="814"/>
      <c r="O127" s="814"/>
      <c r="P127" s="814"/>
      <c r="Q127" s="814"/>
      <c r="R127" s="815"/>
      <c r="S127" s="816"/>
      <c r="T127" s="816"/>
      <c r="U127" s="816"/>
      <c r="V127" s="81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14"/>
      <c r="N128" s="814"/>
      <c r="O128" s="814"/>
      <c r="P128" s="814"/>
      <c r="Q128" s="814"/>
      <c r="R128" s="815"/>
      <c r="S128" s="816"/>
      <c r="T128" s="816"/>
      <c r="U128" s="816"/>
      <c r="V128" s="81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14"/>
      <c r="N129" s="814"/>
      <c r="O129" s="814"/>
      <c r="P129" s="814"/>
      <c r="Q129" s="814"/>
      <c r="R129" s="815"/>
      <c r="S129" s="816"/>
      <c r="T129" s="816"/>
      <c r="U129" s="816"/>
      <c r="V129" s="81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14"/>
      <c r="N130" s="814"/>
      <c r="O130" s="814"/>
      <c r="P130" s="814"/>
      <c r="Q130" s="814"/>
      <c r="R130" s="815"/>
      <c r="S130" s="816"/>
      <c r="T130" s="816"/>
      <c r="U130" s="816"/>
      <c r="V130" s="81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14"/>
      <c r="N131" s="814"/>
      <c r="O131" s="814"/>
      <c r="P131" s="814"/>
      <c r="Q131" s="814"/>
      <c r="R131" s="815"/>
      <c r="S131" s="816"/>
      <c r="T131" s="816"/>
      <c r="U131" s="816"/>
      <c r="V131" s="81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34"/>
      <c r="N132" s="834"/>
      <c r="O132" s="834"/>
      <c r="P132" s="834"/>
      <c r="Q132" s="834"/>
      <c r="R132" s="870"/>
      <c r="S132" s="871"/>
      <c r="T132" s="871"/>
      <c r="U132" s="871"/>
      <c r="V132" s="872"/>
      <c r="W132" s="177"/>
      <c r="X132" s="178"/>
      <c r="Y132" s="178"/>
      <c r="Z132" s="725"/>
      <c r="AA132" s="720"/>
      <c r="AB132" s="722"/>
    </row>
    <row r="133" spans="1:28" ht="4.5" customHeight="1">
      <c r="A133" s="19"/>
    </row>
    <row r="134" spans="1:28" ht="28.5" customHeight="1">
      <c r="B134" s="23"/>
      <c r="C134" s="833"/>
      <c r="D134" s="833"/>
      <c r="E134" s="833"/>
      <c r="F134" s="833"/>
      <c r="G134" s="833"/>
      <c r="H134" s="833"/>
      <c r="I134" s="833"/>
      <c r="J134" s="833"/>
      <c r="K134" s="833"/>
      <c r="L134" s="833"/>
      <c r="M134" s="833"/>
      <c r="N134" s="833"/>
      <c r="O134" s="833"/>
      <c r="P134" s="833"/>
      <c r="Q134" s="833"/>
      <c r="R134" s="833"/>
      <c r="S134" s="833"/>
      <c r="T134" s="833"/>
      <c r="U134" s="833"/>
      <c r="V134" s="833"/>
      <c r="W134" s="833"/>
      <c r="X134" s="833"/>
      <c r="Y134" s="833"/>
      <c r="Z134" s="833"/>
      <c r="AA134" s="833"/>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hyperlinks>
    <hyperlink ref="M26" r:id="rId1"/>
  </hyperlinks>
  <pageMargins left="0.70866141732283472" right="0.70866141732283472" top="0.74803149606299213" bottom="0.74803149606299213" header="0.31496062992125984" footer="0.31496062992125984"/>
  <pageSetup paperSize="9" scale="54"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4"/>
  <sheetViews>
    <sheetView view="pageBreakPreview" zoomScale="120" zoomScaleNormal="120" zoomScaleSheetLayoutView="120" workbookViewId="0"/>
  </sheetViews>
  <sheetFormatPr defaultColWidth="9" defaultRowHeight="13.2"/>
  <cols>
    <col min="1" max="1" width="2.44140625" style="46" customWidth="1"/>
    <col min="2" max="6" width="2.77734375" style="46" customWidth="1"/>
    <col min="7" max="35" width="2.44140625" style="46" customWidth="1"/>
    <col min="36" max="36" width="2.44140625" style="47" customWidth="1"/>
    <col min="37" max="37" width="2.44140625" style="46" customWidth="1"/>
    <col min="38" max="38" width="3.44140625" style="46" customWidth="1"/>
    <col min="39" max="43" width="9.21875" style="46" customWidth="1"/>
    <col min="44" max="44" width="9.777343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957" t="s">
        <v>97</v>
      </c>
      <c r="Z1" s="957"/>
      <c r="AA1" s="957"/>
      <c r="AB1" s="957"/>
      <c r="AC1" s="957" t="str">
        <f>IF(基本情報入力シート!C11="","",基本情報入力シート!C11)</f>
        <v/>
      </c>
      <c r="AD1" s="957"/>
      <c r="AE1" s="957"/>
      <c r="AF1" s="957"/>
      <c r="AG1" s="957"/>
      <c r="AH1" s="957"/>
      <c r="AI1" s="957"/>
      <c r="AJ1" s="957"/>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104" t="s">
        <v>367</v>
      </c>
      <c r="C3" s="1104"/>
      <c r="D3" s="1104"/>
      <c r="E3" s="1104"/>
      <c r="F3" s="1104"/>
      <c r="G3" s="1104"/>
      <c r="H3" s="1104"/>
      <c r="I3" s="1104"/>
      <c r="J3" s="1104"/>
      <c r="K3" s="1104"/>
      <c r="L3" s="1104"/>
      <c r="M3" s="1104"/>
      <c r="N3" s="1104"/>
      <c r="O3" s="1104"/>
      <c r="P3" s="1104"/>
      <c r="Q3" s="1104"/>
      <c r="R3" s="1104"/>
      <c r="S3" s="1104"/>
      <c r="T3" s="1104"/>
      <c r="U3" s="1104"/>
      <c r="V3" s="1104"/>
      <c r="W3" s="1104"/>
      <c r="X3" s="1104"/>
      <c r="Y3" s="1104"/>
      <c r="Z3" s="1104"/>
      <c r="AA3" s="1104"/>
      <c r="AB3" s="1104"/>
      <c r="AC3" s="1104"/>
      <c r="AD3" s="1104"/>
      <c r="AE3" s="1104"/>
      <c r="AF3" s="1104"/>
      <c r="AG3" s="1104"/>
      <c r="AH3" s="1104"/>
      <c r="AI3" s="1104"/>
      <c r="AJ3" s="1104"/>
      <c r="AK3" s="1104"/>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105">
        <v>5</v>
      </c>
      <c r="W4" s="1105"/>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950" t="s">
        <v>142</v>
      </c>
      <c r="B8" s="951"/>
      <c r="C8" s="951"/>
      <c r="D8" s="951"/>
      <c r="E8" s="951"/>
      <c r="F8" s="952"/>
      <c r="G8" s="953" t="str">
        <f>IF(基本情報入力シート!M15="","",基本情報入力シート!M15)</f>
        <v>○○ケアサービス</v>
      </c>
      <c r="H8" s="953"/>
      <c r="I8" s="953"/>
      <c r="J8" s="953"/>
      <c r="K8" s="953"/>
      <c r="L8" s="953"/>
      <c r="M8" s="953"/>
      <c r="N8" s="953"/>
      <c r="O8" s="953"/>
      <c r="P8" s="953"/>
      <c r="Q8" s="953"/>
      <c r="R8" s="953"/>
      <c r="S8" s="953"/>
      <c r="T8" s="953"/>
      <c r="U8" s="953"/>
      <c r="V8" s="953"/>
      <c r="W8" s="953"/>
      <c r="X8" s="953"/>
      <c r="Y8" s="953"/>
      <c r="Z8" s="953"/>
      <c r="AA8" s="953"/>
      <c r="AB8" s="953"/>
      <c r="AC8" s="953"/>
      <c r="AD8" s="953"/>
      <c r="AE8" s="953"/>
      <c r="AF8" s="953"/>
      <c r="AG8" s="953"/>
      <c r="AH8" s="953"/>
      <c r="AI8" s="953"/>
      <c r="AJ8" s="954"/>
    </row>
    <row r="9" spans="1:46" s="49" customFormat="1" ht="25.5" customHeight="1">
      <c r="A9" s="977" t="s">
        <v>141</v>
      </c>
      <c r="B9" s="978"/>
      <c r="C9" s="978"/>
      <c r="D9" s="978"/>
      <c r="E9" s="978"/>
      <c r="F9" s="979"/>
      <c r="G9" s="955" t="str">
        <f>IF(基本情報入力シート!M16="","",基本情報入力シート!M16)</f>
        <v>○○ケアサービス</v>
      </c>
      <c r="H9" s="955"/>
      <c r="I9" s="955"/>
      <c r="J9" s="955"/>
      <c r="K9" s="955"/>
      <c r="L9" s="955"/>
      <c r="M9" s="955"/>
      <c r="N9" s="955"/>
      <c r="O9" s="955"/>
      <c r="P9" s="955"/>
      <c r="Q9" s="955"/>
      <c r="R9" s="955"/>
      <c r="S9" s="955"/>
      <c r="T9" s="955"/>
      <c r="U9" s="955"/>
      <c r="V9" s="955"/>
      <c r="W9" s="955"/>
      <c r="X9" s="955"/>
      <c r="Y9" s="955"/>
      <c r="Z9" s="955"/>
      <c r="AA9" s="955"/>
      <c r="AB9" s="955"/>
      <c r="AC9" s="955"/>
      <c r="AD9" s="955"/>
      <c r="AE9" s="955"/>
      <c r="AF9" s="955"/>
      <c r="AG9" s="955"/>
      <c r="AH9" s="955"/>
      <c r="AI9" s="955"/>
      <c r="AJ9" s="956"/>
    </row>
    <row r="10" spans="1:46" s="49" customFormat="1" ht="12.75" customHeight="1">
      <c r="A10" s="967" t="s">
        <v>145</v>
      </c>
      <c r="B10" s="968"/>
      <c r="C10" s="968"/>
      <c r="D10" s="968"/>
      <c r="E10" s="968"/>
      <c r="F10" s="969"/>
      <c r="G10" s="189" t="s">
        <v>8</v>
      </c>
      <c r="H10" s="980" t="str">
        <f>IF(基本情報入力シート!AC17="－","",基本情報入力シート!AC17)</f>
        <v>100－1234</v>
      </c>
      <c r="I10" s="980"/>
      <c r="J10" s="980"/>
      <c r="K10" s="980"/>
      <c r="L10" s="98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970"/>
      <c r="B11" s="971"/>
      <c r="C11" s="971"/>
      <c r="D11" s="971"/>
      <c r="E11" s="971"/>
      <c r="F11" s="972"/>
      <c r="G11" s="963" t="str">
        <f>IF(基本情報入力シート!M18="","",基本情報入力シート!M18)</f>
        <v>千代田区霞が関１－２－２</v>
      </c>
      <c r="H11" s="964"/>
      <c r="I11" s="964"/>
      <c r="J11" s="964"/>
      <c r="K11" s="964"/>
      <c r="L11" s="964"/>
      <c r="M11" s="964"/>
      <c r="N11" s="964"/>
      <c r="O11" s="964"/>
      <c r="P11" s="964"/>
      <c r="Q11" s="964"/>
      <c r="R11" s="964"/>
      <c r="S11" s="964"/>
      <c r="T11" s="964"/>
      <c r="U11" s="964"/>
      <c r="V11" s="964"/>
      <c r="W11" s="964"/>
      <c r="X11" s="964"/>
      <c r="Y11" s="964"/>
      <c r="Z11" s="964"/>
      <c r="AA11" s="964"/>
      <c r="AB11" s="964"/>
      <c r="AC11" s="964"/>
      <c r="AD11" s="964"/>
      <c r="AE11" s="964"/>
      <c r="AF11" s="964"/>
      <c r="AG11" s="964"/>
      <c r="AH11" s="964"/>
      <c r="AI11" s="964"/>
      <c r="AJ11" s="965"/>
    </row>
    <row r="12" spans="1:46" s="49" customFormat="1" ht="16.5" customHeight="1">
      <c r="A12" s="970"/>
      <c r="B12" s="971"/>
      <c r="C12" s="971"/>
      <c r="D12" s="971"/>
      <c r="E12" s="971"/>
      <c r="F12" s="972"/>
      <c r="G12" s="966" t="str">
        <f>IF(基本情報入力シート!M19="","",基本情報入力シート!M19)</f>
        <v>○○ビル18Ｆ</v>
      </c>
      <c r="H12" s="961"/>
      <c r="I12" s="961"/>
      <c r="J12" s="961"/>
      <c r="K12" s="961"/>
      <c r="L12" s="961"/>
      <c r="M12" s="961"/>
      <c r="N12" s="961"/>
      <c r="O12" s="961"/>
      <c r="P12" s="961"/>
      <c r="Q12" s="961"/>
      <c r="R12" s="961"/>
      <c r="S12" s="961"/>
      <c r="T12" s="961"/>
      <c r="U12" s="961"/>
      <c r="V12" s="961"/>
      <c r="W12" s="961"/>
      <c r="X12" s="961"/>
      <c r="Y12" s="961"/>
      <c r="Z12" s="961"/>
      <c r="AA12" s="961"/>
      <c r="AB12" s="961"/>
      <c r="AC12" s="961"/>
      <c r="AD12" s="961"/>
      <c r="AE12" s="961"/>
      <c r="AF12" s="961"/>
      <c r="AG12" s="961"/>
      <c r="AH12" s="961"/>
      <c r="AI12" s="961"/>
      <c r="AJ12" s="962"/>
    </row>
    <row r="13" spans="1:46" s="49" customFormat="1" ht="12">
      <c r="A13" s="973" t="s">
        <v>142</v>
      </c>
      <c r="B13" s="974"/>
      <c r="C13" s="974"/>
      <c r="D13" s="974"/>
      <c r="E13" s="974"/>
      <c r="F13" s="975"/>
      <c r="G13" s="953" t="str">
        <f>IF(基本情報入力シート!M22="","",基本情報入力シート!M22)</f>
        <v>コウロウ　タロウ</v>
      </c>
      <c r="H13" s="953"/>
      <c r="I13" s="953"/>
      <c r="J13" s="953"/>
      <c r="K13" s="953"/>
      <c r="L13" s="953"/>
      <c r="M13" s="953"/>
      <c r="N13" s="953"/>
      <c r="O13" s="953"/>
      <c r="P13" s="953"/>
      <c r="Q13" s="953"/>
      <c r="R13" s="953"/>
      <c r="S13" s="953"/>
      <c r="T13" s="953"/>
      <c r="U13" s="953"/>
      <c r="V13" s="953"/>
      <c r="W13" s="953"/>
      <c r="X13" s="953"/>
      <c r="Y13" s="953"/>
      <c r="Z13" s="953"/>
      <c r="AA13" s="953"/>
      <c r="AB13" s="953"/>
      <c r="AC13" s="953"/>
      <c r="AD13" s="953"/>
      <c r="AE13" s="953"/>
      <c r="AF13" s="953"/>
      <c r="AG13" s="953"/>
      <c r="AH13" s="953"/>
      <c r="AI13" s="953"/>
      <c r="AJ13" s="954"/>
    </row>
    <row r="14" spans="1:46" s="49" customFormat="1" ht="25.5" customHeight="1">
      <c r="A14" s="970" t="s">
        <v>140</v>
      </c>
      <c r="B14" s="971"/>
      <c r="C14" s="971"/>
      <c r="D14" s="971"/>
      <c r="E14" s="971"/>
      <c r="F14" s="972"/>
      <c r="G14" s="961" t="str">
        <f>IF(基本情報入力シート!M23="","",基本情報入力シート!M23)</f>
        <v>厚労　太郎</v>
      </c>
      <c r="H14" s="961"/>
      <c r="I14" s="961"/>
      <c r="J14" s="961"/>
      <c r="K14" s="961"/>
      <c r="L14" s="961"/>
      <c r="M14" s="961"/>
      <c r="N14" s="961"/>
      <c r="O14" s="961"/>
      <c r="P14" s="961"/>
      <c r="Q14" s="961"/>
      <c r="R14" s="961"/>
      <c r="S14" s="961"/>
      <c r="T14" s="961"/>
      <c r="U14" s="961"/>
      <c r="V14" s="961"/>
      <c r="W14" s="961"/>
      <c r="X14" s="961"/>
      <c r="Y14" s="961"/>
      <c r="Z14" s="961"/>
      <c r="AA14" s="961"/>
      <c r="AB14" s="961"/>
      <c r="AC14" s="961"/>
      <c r="AD14" s="961"/>
      <c r="AE14" s="961"/>
      <c r="AF14" s="961"/>
      <c r="AG14" s="961"/>
      <c r="AH14" s="961"/>
      <c r="AI14" s="961"/>
      <c r="AJ14" s="962"/>
    </row>
    <row r="15" spans="1:46" s="49" customFormat="1" ht="15" customHeight="1">
      <c r="A15" s="958" t="s">
        <v>144</v>
      </c>
      <c r="B15" s="958"/>
      <c r="C15" s="958"/>
      <c r="D15" s="958"/>
      <c r="E15" s="958"/>
      <c r="F15" s="958"/>
      <c r="G15" s="976" t="s">
        <v>0</v>
      </c>
      <c r="H15" s="957"/>
      <c r="I15" s="957"/>
      <c r="J15" s="957"/>
      <c r="K15" s="959" t="str">
        <f>IF(基本情報入力シート!M24="","",基本情報入力シート!M24)</f>
        <v>03-3571-0000</v>
      </c>
      <c r="L15" s="959"/>
      <c r="M15" s="959"/>
      <c r="N15" s="959"/>
      <c r="O15" s="959"/>
      <c r="P15" s="957" t="s">
        <v>1</v>
      </c>
      <c r="Q15" s="957"/>
      <c r="R15" s="957"/>
      <c r="S15" s="957"/>
      <c r="T15" s="959" t="str">
        <f>IF(基本情報入力シート!M25="","",基本情報入力シート!M25)</f>
        <v>03-3571-9999</v>
      </c>
      <c r="U15" s="959"/>
      <c r="V15" s="959"/>
      <c r="W15" s="959"/>
      <c r="X15" s="959"/>
      <c r="Y15" s="957" t="s">
        <v>143</v>
      </c>
      <c r="Z15" s="957"/>
      <c r="AA15" s="957"/>
      <c r="AB15" s="957"/>
      <c r="AC15" s="960" t="str">
        <f>IF(基本情報入力シート!M26="","",基本情報入力シート!M26)</f>
        <v>aaa@aaa.aa.jp</v>
      </c>
      <c r="AD15" s="960"/>
      <c r="AE15" s="960"/>
      <c r="AF15" s="960"/>
      <c r="AG15" s="960"/>
      <c r="AH15" s="960"/>
      <c r="AI15" s="960"/>
      <c r="AJ15" s="960"/>
      <c r="AK15" s="50"/>
      <c r="AT15" s="51"/>
    </row>
    <row r="16" spans="1:46" s="49" customFormat="1" ht="12.6"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458</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t="s">
        <v>455</v>
      </c>
      <c r="C19" s="661" t="s">
        <v>362</v>
      </c>
      <c r="D19" s="199"/>
      <c r="E19" s="200"/>
      <c r="F19" s="200"/>
      <c r="G19" s="200"/>
      <c r="H19" s="200"/>
      <c r="I19" s="200"/>
      <c r="J19" s="200"/>
      <c r="K19" s="200"/>
      <c r="L19" s="769" t="s">
        <v>455</v>
      </c>
      <c r="M19" s="662" t="s">
        <v>361</v>
      </c>
      <c r="N19" s="201"/>
      <c r="O19" s="202"/>
      <c r="P19" s="203"/>
      <c r="Q19" s="203"/>
      <c r="R19" s="203"/>
      <c r="S19" s="203"/>
      <c r="T19" s="203"/>
      <c r="U19" s="203"/>
      <c r="V19" s="203"/>
      <c r="W19" s="770" t="s">
        <v>455</v>
      </c>
      <c r="X19" s="665" t="s">
        <v>363</v>
      </c>
      <c r="Y19" s="663"/>
      <c r="Z19" s="663"/>
      <c r="AA19" s="664"/>
      <c r="AB19" s="663"/>
      <c r="AC19" s="663"/>
      <c r="AD19" s="663"/>
      <c r="AE19" s="663"/>
      <c r="AF19" s="663"/>
      <c r="AG19" s="663"/>
      <c r="AH19" s="663"/>
      <c r="AI19" s="663"/>
      <c r="AJ19" s="663"/>
      <c r="AK19" s="681"/>
      <c r="AL19" s="679"/>
      <c r="AU19" s="52"/>
    </row>
    <row r="20" spans="1:47" ht="33.75" customHeight="1">
      <c r="A20" s="198"/>
      <c r="B20" s="912" t="s">
        <v>476</v>
      </c>
      <c r="C20" s="913"/>
      <c r="D20" s="913"/>
      <c r="E20" s="913"/>
      <c r="F20" s="913"/>
      <c r="G20" s="913"/>
      <c r="H20" s="913"/>
      <c r="I20" s="913"/>
      <c r="J20" s="913"/>
      <c r="K20" s="913"/>
      <c r="L20" s="912"/>
      <c r="M20" s="913"/>
      <c r="N20" s="913"/>
      <c r="O20" s="913"/>
      <c r="P20" s="913"/>
      <c r="Q20" s="913"/>
      <c r="R20" s="913"/>
      <c r="S20" s="913"/>
      <c r="T20" s="913"/>
      <c r="U20" s="913"/>
      <c r="V20" s="913"/>
      <c r="W20" s="912"/>
      <c r="X20" s="913"/>
      <c r="Y20" s="913"/>
      <c r="Z20" s="913"/>
      <c r="AA20" s="913"/>
      <c r="AB20" s="913"/>
      <c r="AC20" s="913"/>
      <c r="AD20" s="913"/>
      <c r="AE20" s="913"/>
      <c r="AF20" s="913"/>
      <c r="AG20" s="913"/>
      <c r="AH20" s="913"/>
      <c r="AI20" s="913"/>
      <c r="AJ20" s="913"/>
      <c r="AK20" s="913"/>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1119" t="s">
        <v>426</v>
      </c>
      <c r="C25" s="1119"/>
      <c r="D25" s="1119"/>
      <c r="E25" s="1119"/>
      <c r="F25" s="1119"/>
      <c r="G25" s="1119"/>
      <c r="H25" s="1119"/>
      <c r="I25" s="1119"/>
      <c r="J25" s="1119"/>
      <c r="K25" s="1119"/>
      <c r="L25" s="1119"/>
      <c r="M25" s="1119"/>
      <c r="N25" s="1119"/>
      <c r="O25" s="1119"/>
      <c r="P25" s="1119"/>
      <c r="Q25" s="1119"/>
      <c r="R25" s="1119"/>
      <c r="S25" s="1119"/>
      <c r="T25" s="1119"/>
      <c r="U25" s="1119"/>
      <c r="V25" s="1119"/>
      <c r="W25" s="1119"/>
      <c r="X25" s="1119"/>
      <c r="Y25" s="1119"/>
      <c r="Z25" s="1119"/>
      <c r="AA25" s="1119"/>
      <c r="AB25" s="1119"/>
      <c r="AC25" s="1119"/>
      <c r="AD25" s="1119"/>
      <c r="AE25" s="1119"/>
      <c r="AF25" s="1119"/>
      <c r="AG25" s="1119"/>
      <c r="AH25" s="1119"/>
      <c r="AI25" s="1119"/>
      <c r="AJ25" s="1119"/>
      <c r="AK25" s="1119"/>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136"/>
      <c r="B27" s="1137"/>
      <c r="C27" s="1137"/>
      <c r="D27" s="1137"/>
      <c r="E27" s="1137"/>
      <c r="F27" s="1137"/>
      <c r="G27" s="1137"/>
      <c r="H27" s="1137"/>
      <c r="I27" s="1137"/>
      <c r="J27" s="1137"/>
      <c r="K27" s="1137"/>
      <c r="L27" s="1137"/>
      <c r="M27" s="1137"/>
      <c r="N27" s="1137"/>
      <c r="O27" s="1138"/>
      <c r="P27" s="1077" t="s">
        <v>372</v>
      </c>
      <c r="Q27" s="1078"/>
      <c r="R27" s="1078"/>
      <c r="S27" s="1078"/>
      <c r="T27" s="1078"/>
      <c r="U27" s="1079"/>
      <c r="V27" s="727" t="str">
        <f>IF(P28="","",IF(P29="","",IF(P29&gt;P28,"○","☓")))</f>
        <v>○</v>
      </c>
      <c r="W27" s="1080" t="s">
        <v>373</v>
      </c>
      <c r="X27" s="1078"/>
      <c r="Y27" s="1078"/>
      <c r="Z27" s="1078"/>
      <c r="AA27" s="1078"/>
      <c r="AB27" s="1079"/>
      <c r="AC27" s="727" t="str">
        <f>IF(W28="","",IF(W29="","",IF(W29&gt;W28,"○","☓")))</f>
        <v>○</v>
      </c>
      <c r="AD27" s="1080" t="s">
        <v>365</v>
      </c>
      <c r="AE27" s="1078"/>
      <c r="AF27" s="1078"/>
      <c r="AG27" s="1078"/>
      <c r="AH27" s="1078"/>
      <c r="AI27" s="1079"/>
      <c r="AJ27" s="727" t="str">
        <f>IF(AD28="","",IF(AD29="","",IF(AD29&gt;AD28,"○","☓")))</f>
        <v>○</v>
      </c>
    </row>
    <row r="28" spans="1:47">
      <c r="A28" s="688" t="s">
        <v>10</v>
      </c>
      <c r="B28" s="1081" t="s">
        <v>369</v>
      </c>
      <c r="C28" s="1081"/>
      <c r="D28" s="1082">
        <f>IF(V4=0,"",V4)</f>
        <v>5</v>
      </c>
      <c r="E28" s="1082"/>
      <c r="F28" s="693" t="s">
        <v>371</v>
      </c>
      <c r="G28" s="695"/>
      <c r="H28" s="695"/>
      <c r="I28" s="695"/>
      <c r="J28" s="695"/>
      <c r="K28" s="695"/>
      <c r="L28" s="695"/>
      <c r="M28" s="695"/>
      <c r="N28" s="695"/>
      <c r="O28" s="696"/>
      <c r="P28" s="1083">
        <f>IF('別紙様式2-2 個表_処遇'!O5="","",'別紙様式2-2 個表_処遇'!O5)</f>
        <v>39330864</v>
      </c>
      <c r="Q28" s="1084"/>
      <c r="R28" s="1084"/>
      <c r="S28" s="1084"/>
      <c r="T28" s="1084"/>
      <c r="U28" s="1084"/>
      <c r="V28" s="796" t="s">
        <v>2</v>
      </c>
      <c r="W28" s="1085">
        <f>IF('別紙様式2-3 個表_特定'!O5="","",'別紙様式2-3 個表_特定'!O5)</f>
        <v>17563584</v>
      </c>
      <c r="X28" s="1086"/>
      <c r="Y28" s="1086"/>
      <c r="Z28" s="1086"/>
      <c r="AA28" s="1086"/>
      <c r="AB28" s="1086"/>
      <c r="AC28" s="796" t="s">
        <v>2</v>
      </c>
      <c r="AD28" s="1085">
        <f>IF('別紙様式2-4 個表_ベースアップ'!O5="","",'別紙様式2-4 個表_ベースアップ'!O5)</f>
        <v>9194400</v>
      </c>
      <c r="AE28" s="1086"/>
      <c r="AF28" s="1086"/>
      <c r="AG28" s="1086"/>
      <c r="AH28" s="1086"/>
      <c r="AI28" s="1086"/>
      <c r="AJ28" s="802" t="s">
        <v>2</v>
      </c>
      <c r="AL28" s="50"/>
    </row>
    <row r="29" spans="1:47" ht="22.5" customHeight="1">
      <c r="A29" s="685" t="s">
        <v>11</v>
      </c>
      <c r="B29" s="1156" t="s">
        <v>380</v>
      </c>
      <c r="C29" s="1157"/>
      <c r="D29" s="1157"/>
      <c r="E29" s="1157"/>
      <c r="F29" s="1157"/>
      <c r="G29" s="1157"/>
      <c r="H29" s="1157"/>
      <c r="I29" s="1157"/>
      <c r="J29" s="1157"/>
      <c r="K29" s="1157"/>
      <c r="L29" s="1157"/>
      <c r="M29" s="1157"/>
      <c r="N29" s="1157"/>
      <c r="O29" s="1158"/>
      <c r="P29" s="1159">
        <f>IFERROR(P30-P31,"")</f>
        <v>39331000</v>
      </c>
      <c r="Q29" s="1160"/>
      <c r="R29" s="1160"/>
      <c r="S29" s="1160"/>
      <c r="T29" s="1160"/>
      <c r="U29" s="1160"/>
      <c r="V29" s="797" t="s">
        <v>2</v>
      </c>
      <c r="W29" s="1161">
        <f>IFERROR(W30-W31,"")</f>
        <v>17564000</v>
      </c>
      <c r="X29" s="1162"/>
      <c r="Y29" s="1162"/>
      <c r="Z29" s="1162"/>
      <c r="AA29" s="1162"/>
      <c r="AB29" s="1162"/>
      <c r="AC29" s="797" t="s">
        <v>2</v>
      </c>
      <c r="AD29" s="1161">
        <f>IFERROR(AD30-AD31,"")</f>
        <v>9195000</v>
      </c>
      <c r="AE29" s="1162"/>
      <c r="AF29" s="1162"/>
      <c r="AG29" s="1162"/>
      <c r="AH29" s="1162"/>
      <c r="AI29" s="1162"/>
      <c r="AJ29" s="803" t="s">
        <v>2</v>
      </c>
    </row>
    <row r="30" spans="1:47" ht="22.5" customHeight="1">
      <c r="A30" s="686"/>
      <c r="B30" s="1163" t="s">
        <v>416</v>
      </c>
      <c r="C30" s="1164"/>
      <c r="D30" s="1164"/>
      <c r="E30" s="1164"/>
      <c r="F30" s="1164"/>
      <c r="G30" s="1164"/>
      <c r="H30" s="1164"/>
      <c r="I30" s="1164"/>
      <c r="J30" s="1164"/>
      <c r="K30" s="1164"/>
      <c r="L30" s="1164"/>
      <c r="M30" s="1164"/>
      <c r="N30" s="1164"/>
      <c r="O30" s="1165"/>
      <c r="P30" s="1166">
        <v>312614000</v>
      </c>
      <c r="Q30" s="1167"/>
      <c r="R30" s="1167"/>
      <c r="S30" s="1167"/>
      <c r="T30" s="1167"/>
      <c r="U30" s="1167"/>
      <c r="V30" s="798" t="s">
        <v>2</v>
      </c>
      <c r="W30" s="1168">
        <v>423186000</v>
      </c>
      <c r="X30" s="1169"/>
      <c r="Y30" s="1169"/>
      <c r="Z30" s="1169"/>
      <c r="AA30" s="1169"/>
      <c r="AB30" s="1169"/>
      <c r="AC30" s="798" t="s">
        <v>2</v>
      </c>
      <c r="AD30" s="1170">
        <v>414817000</v>
      </c>
      <c r="AE30" s="1171"/>
      <c r="AF30" s="1171"/>
      <c r="AG30" s="1171"/>
      <c r="AH30" s="1171"/>
      <c r="AI30" s="1171"/>
      <c r="AJ30" s="804" t="s">
        <v>2</v>
      </c>
    </row>
    <row r="31" spans="1:47" ht="33.75" customHeight="1">
      <c r="A31" s="686"/>
      <c r="B31" s="1163" t="s">
        <v>389</v>
      </c>
      <c r="C31" s="1172"/>
      <c r="D31" s="1172"/>
      <c r="E31" s="1172"/>
      <c r="F31" s="1172"/>
      <c r="G31" s="1172"/>
      <c r="H31" s="1172"/>
      <c r="I31" s="1172"/>
      <c r="J31" s="1172"/>
      <c r="K31" s="1172"/>
      <c r="L31" s="1172"/>
      <c r="M31" s="1172"/>
      <c r="N31" s="1172"/>
      <c r="O31" s="1173"/>
      <c r="P31" s="1083">
        <f>IF((P32-P33-P34-P35-P36)=0,"",(P32-P33-P34-P35-P36))</f>
        <v>273283000</v>
      </c>
      <c r="Q31" s="1084"/>
      <c r="R31" s="1084"/>
      <c r="S31" s="1084"/>
      <c r="T31" s="1084"/>
      <c r="U31" s="1084"/>
      <c r="V31" s="799" t="s">
        <v>2</v>
      </c>
      <c r="W31" s="1085">
        <f>IF((W32-W33-W34-W35-W36)=0,"",(W32-W33-W34-W35-W36))</f>
        <v>405622000</v>
      </c>
      <c r="X31" s="1086"/>
      <c r="Y31" s="1086"/>
      <c r="Z31" s="1086"/>
      <c r="AA31" s="1086"/>
      <c r="AB31" s="1086"/>
      <c r="AC31" s="799" t="s">
        <v>2</v>
      </c>
      <c r="AD31" s="1085">
        <f>IF((AD32-AD33-AD34-AD35-AD36)=0,"",(AD32-AD33-AD34-AD35-AD36))</f>
        <v>405622000</v>
      </c>
      <c r="AE31" s="1086"/>
      <c r="AF31" s="1086"/>
      <c r="AG31" s="1086"/>
      <c r="AH31" s="1086"/>
      <c r="AI31" s="1086"/>
      <c r="AJ31" s="805" t="s">
        <v>2</v>
      </c>
    </row>
    <row r="32" spans="1:47" ht="15" customHeight="1">
      <c r="A32" s="686"/>
      <c r="B32" s="1174"/>
      <c r="C32" s="702" t="s">
        <v>366</v>
      </c>
      <c r="D32" s="703"/>
      <c r="E32" s="703"/>
      <c r="F32" s="703"/>
      <c r="G32" s="703"/>
      <c r="H32" s="703"/>
      <c r="I32" s="703"/>
      <c r="J32" s="703"/>
      <c r="K32" s="703"/>
      <c r="L32" s="703"/>
      <c r="M32" s="703"/>
      <c r="N32" s="703"/>
      <c r="O32" s="701"/>
      <c r="P32" s="1176">
        <v>334301000</v>
      </c>
      <c r="Q32" s="1177"/>
      <c r="R32" s="1177"/>
      <c r="S32" s="1177"/>
      <c r="T32" s="1177"/>
      <c r="U32" s="1177"/>
      <c r="V32" s="800" t="s">
        <v>2</v>
      </c>
      <c r="W32" s="1178">
        <v>471711000</v>
      </c>
      <c r="X32" s="1179"/>
      <c r="Y32" s="1179"/>
      <c r="Z32" s="1179"/>
      <c r="AA32" s="1179"/>
      <c r="AB32" s="1179"/>
      <c r="AC32" s="800" t="s">
        <v>2</v>
      </c>
      <c r="AD32" s="1180">
        <v>471711000</v>
      </c>
      <c r="AE32" s="1181"/>
      <c r="AF32" s="1181"/>
      <c r="AG32" s="1181"/>
      <c r="AH32" s="1181"/>
      <c r="AI32" s="1181"/>
      <c r="AJ32" s="806" t="s">
        <v>2</v>
      </c>
      <c r="AL32" s="50"/>
    </row>
    <row r="33" spans="1:38" ht="15" customHeight="1">
      <c r="A33" s="686"/>
      <c r="B33" s="1174"/>
      <c r="C33" s="697" t="s">
        <v>377</v>
      </c>
      <c r="D33" s="698"/>
      <c r="E33" s="698"/>
      <c r="F33" s="698"/>
      <c r="G33" s="698"/>
      <c r="H33" s="698"/>
      <c r="I33" s="698"/>
      <c r="J33" s="698"/>
      <c r="K33" s="698"/>
      <c r="L33" s="698"/>
      <c r="M33" s="698"/>
      <c r="N33" s="698"/>
      <c r="O33" s="699"/>
      <c r="P33" s="1176">
        <v>39331000</v>
      </c>
      <c r="Q33" s="1177"/>
      <c r="R33" s="1177"/>
      <c r="S33" s="1177"/>
      <c r="T33" s="1177"/>
      <c r="U33" s="1177"/>
      <c r="V33" s="800" t="s">
        <v>2</v>
      </c>
      <c r="W33" s="1178">
        <v>39331000</v>
      </c>
      <c r="X33" s="1179"/>
      <c r="Y33" s="1179"/>
      <c r="Z33" s="1179"/>
      <c r="AA33" s="1179"/>
      <c r="AB33" s="1179"/>
      <c r="AC33" s="800" t="s">
        <v>2</v>
      </c>
      <c r="AD33" s="1180">
        <v>39331000</v>
      </c>
      <c r="AE33" s="1181"/>
      <c r="AF33" s="1181"/>
      <c r="AG33" s="1181"/>
      <c r="AH33" s="1181"/>
      <c r="AI33" s="1181"/>
      <c r="AJ33" s="806" t="s">
        <v>2</v>
      </c>
      <c r="AL33" s="50"/>
    </row>
    <row r="34" spans="1:38" ht="15" customHeight="1">
      <c r="A34" s="686"/>
      <c r="B34" s="1174"/>
      <c r="C34" s="702" t="s">
        <v>379</v>
      </c>
      <c r="D34" s="703"/>
      <c r="E34" s="703"/>
      <c r="F34" s="703"/>
      <c r="G34" s="703"/>
      <c r="H34" s="703"/>
      <c r="I34" s="703"/>
      <c r="J34" s="703"/>
      <c r="K34" s="703"/>
      <c r="L34" s="703"/>
      <c r="M34" s="703"/>
      <c r="N34" s="703"/>
      <c r="O34" s="701"/>
      <c r="P34" s="1176">
        <v>14139000</v>
      </c>
      <c r="Q34" s="1177"/>
      <c r="R34" s="1177"/>
      <c r="S34" s="1177"/>
      <c r="T34" s="1177"/>
      <c r="U34" s="1177"/>
      <c r="V34" s="800" t="s">
        <v>2</v>
      </c>
      <c r="W34" s="1178">
        <v>17564000</v>
      </c>
      <c r="X34" s="1179"/>
      <c r="Y34" s="1179"/>
      <c r="Z34" s="1179"/>
      <c r="AA34" s="1179"/>
      <c r="AB34" s="1179"/>
      <c r="AC34" s="800" t="s">
        <v>2</v>
      </c>
      <c r="AD34" s="1180">
        <v>17564000</v>
      </c>
      <c r="AE34" s="1181"/>
      <c r="AF34" s="1181"/>
      <c r="AG34" s="1181"/>
      <c r="AH34" s="1181"/>
      <c r="AI34" s="1181"/>
      <c r="AJ34" s="806" t="s">
        <v>2</v>
      </c>
      <c r="AL34" s="50"/>
    </row>
    <row r="35" spans="1:38" ht="22.5" customHeight="1">
      <c r="A35" s="686"/>
      <c r="B35" s="1174"/>
      <c r="C35" s="1182" t="s">
        <v>378</v>
      </c>
      <c r="D35" s="1183"/>
      <c r="E35" s="1183"/>
      <c r="F35" s="1183"/>
      <c r="G35" s="1183"/>
      <c r="H35" s="1183"/>
      <c r="I35" s="1183"/>
      <c r="J35" s="1183"/>
      <c r="K35" s="1183"/>
      <c r="L35" s="1183"/>
      <c r="M35" s="1183"/>
      <c r="N35" s="1183"/>
      <c r="O35" s="1184"/>
      <c r="P35" s="1176">
        <v>7548000</v>
      </c>
      <c r="Q35" s="1177"/>
      <c r="R35" s="1177"/>
      <c r="S35" s="1177"/>
      <c r="T35" s="1177"/>
      <c r="U35" s="1177"/>
      <c r="V35" s="800" t="s">
        <v>2</v>
      </c>
      <c r="W35" s="1178">
        <v>9194000</v>
      </c>
      <c r="X35" s="1179"/>
      <c r="Y35" s="1179"/>
      <c r="Z35" s="1179"/>
      <c r="AA35" s="1179"/>
      <c r="AB35" s="1179"/>
      <c r="AC35" s="800" t="s">
        <v>2</v>
      </c>
      <c r="AD35" s="1180">
        <v>9194000</v>
      </c>
      <c r="AE35" s="1181"/>
      <c r="AF35" s="1181"/>
      <c r="AG35" s="1181"/>
      <c r="AH35" s="1181"/>
      <c r="AI35" s="1181"/>
      <c r="AJ35" s="806" t="s">
        <v>2</v>
      </c>
      <c r="AL35" s="50"/>
    </row>
    <row r="36" spans="1:38" ht="24.75" customHeight="1">
      <c r="A36" s="687"/>
      <c r="B36" s="1175"/>
      <c r="C36" s="1185" t="s">
        <v>370</v>
      </c>
      <c r="D36" s="1186"/>
      <c r="E36" s="1186"/>
      <c r="F36" s="1186"/>
      <c r="G36" s="1186"/>
      <c r="H36" s="1186"/>
      <c r="I36" s="1186"/>
      <c r="J36" s="1186"/>
      <c r="K36" s="1186"/>
      <c r="L36" s="1186"/>
      <c r="M36" s="1187"/>
      <c r="N36" s="1187"/>
      <c r="O36" s="1188"/>
      <c r="P36" s="1189">
        <v>0</v>
      </c>
      <c r="Q36" s="1190"/>
      <c r="R36" s="1190"/>
      <c r="S36" s="1190"/>
      <c r="T36" s="1190"/>
      <c r="U36" s="1190"/>
      <c r="V36" s="801" t="s">
        <v>2</v>
      </c>
      <c r="W36" s="1191">
        <v>0</v>
      </c>
      <c r="X36" s="1192"/>
      <c r="Y36" s="1192"/>
      <c r="Z36" s="1192"/>
      <c r="AA36" s="1192"/>
      <c r="AB36" s="1192"/>
      <c r="AC36" s="801" t="s">
        <v>2</v>
      </c>
      <c r="AD36" s="1193">
        <v>0</v>
      </c>
      <c r="AE36" s="1194"/>
      <c r="AF36" s="1194"/>
      <c r="AG36" s="1194"/>
      <c r="AH36" s="1194"/>
      <c r="AI36" s="1194"/>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1195" t="s">
        <v>390</v>
      </c>
      <c r="C39" s="1195"/>
      <c r="D39" s="1195"/>
      <c r="E39" s="1195"/>
      <c r="F39" s="1195"/>
      <c r="G39" s="1195"/>
      <c r="H39" s="1195"/>
      <c r="I39" s="1195"/>
      <c r="J39" s="1195"/>
      <c r="K39" s="1195"/>
      <c r="L39" s="1195"/>
      <c r="M39" s="1195"/>
      <c r="N39" s="1195"/>
      <c r="O39" s="1195"/>
      <c r="P39" s="1195"/>
      <c r="Q39" s="1195"/>
      <c r="R39" s="1195"/>
      <c r="S39" s="1195"/>
      <c r="T39" s="1195"/>
      <c r="U39" s="1195"/>
      <c r="V39" s="1195"/>
      <c r="W39" s="1195"/>
      <c r="X39" s="1195"/>
      <c r="Y39" s="1195"/>
      <c r="Z39" s="1195"/>
      <c r="AA39" s="1195"/>
      <c r="AB39" s="1195"/>
      <c r="AC39" s="1195"/>
      <c r="AD39" s="1195"/>
      <c r="AE39" s="1195"/>
      <c r="AF39" s="1195"/>
      <c r="AG39" s="1195"/>
      <c r="AH39" s="1195"/>
      <c r="AI39" s="1195"/>
      <c r="AJ39" s="1195"/>
      <c r="AK39" s="1195"/>
    </row>
    <row r="40" spans="1:38" ht="22.5" customHeight="1">
      <c r="A40" s="683" t="s">
        <v>91</v>
      </c>
      <c r="B40" s="1195" t="s">
        <v>477</v>
      </c>
      <c r="C40" s="1195"/>
      <c r="D40" s="1195"/>
      <c r="E40" s="1195"/>
      <c r="F40" s="1195"/>
      <c r="G40" s="1195"/>
      <c r="H40" s="1195"/>
      <c r="I40" s="1195"/>
      <c r="J40" s="1195"/>
      <c r="K40" s="1195"/>
      <c r="L40" s="1195"/>
      <c r="M40" s="1195"/>
      <c r="N40" s="1195"/>
      <c r="O40" s="1195"/>
      <c r="P40" s="1195"/>
      <c r="Q40" s="1195"/>
      <c r="R40" s="1195"/>
      <c r="S40" s="1195"/>
      <c r="T40" s="1195"/>
      <c r="U40" s="1195"/>
      <c r="V40" s="1195"/>
      <c r="W40" s="1195"/>
      <c r="X40" s="1195"/>
      <c r="Y40" s="1195"/>
      <c r="Z40" s="1195"/>
      <c r="AA40" s="1195"/>
      <c r="AB40" s="1195"/>
      <c r="AC40" s="1195"/>
      <c r="AD40" s="1195"/>
      <c r="AE40" s="1195"/>
      <c r="AF40" s="1195"/>
      <c r="AG40" s="1195"/>
      <c r="AH40" s="1195"/>
      <c r="AI40" s="1195"/>
      <c r="AJ40" s="1195"/>
      <c r="AK40" s="1195"/>
    </row>
    <row r="41" spans="1:38" ht="22.5" customHeight="1">
      <c r="A41" s="683" t="s">
        <v>91</v>
      </c>
      <c r="B41" s="1195" t="s">
        <v>487</v>
      </c>
      <c r="C41" s="1195"/>
      <c r="D41" s="1195"/>
      <c r="E41" s="1195"/>
      <c r="F41" s="1195"/>
      <c r="G41" s="1195"/>
      <c r="H41" s="1195"/>
      <c r="I41" s="1195"/>
      <c r="J41" s="1195"/>
      <c r="K41" s="1195"/>
      <c r="L41" s="1195"/>
      <c r="M41" s="1195"/>
      <c r="N41" s="1195"/>
      <c r="O41" s="1195"/>
      <c r="P41" s="1195"/>
      <c r="Q41" s="1195"/>
      <c r="R41" s="1195"/>
      <c r="S41" s="1195"/>
      <c r="T41" s="1195"/>
      <c r="U41" s="1195"/>
      <c r="V41" s="1195"/>
      <c r="W41" s="1195"/>
      <c r="X41" s="1195"/>
      <c r="Y41" s="1195"/>
      <c r="Z41" s="1195"/>
      <c r="AA41" s="1195"/>
      <c r="AB41" s="1195"/>
      <c r="AC41" s="1195"/>
      <c r="AD41" s="1195"/>
      <c r="AE41" s="1195"/>
      <c r="AF41" s="1195"/>
      <c r="AG41" s="1195"/>
      <c r="AH41" s="1195"/>
      <c r="AI41" s="1195"/>
      <c r="AJ41" s="1195"/>
      <c r="AK41" s="1195"/>
    </row>
    <row r="42" spans="1:38" ht="13.5" customHeight="1">
      <c r="A42" s="683" t="s">
        <v>91</v>
      </c>
      <c r="B42" s="1195" t="s">
        <v>439</v>
      </c>
      <c r="C42" s="1195"/>
      <c r="D42" s="1195"/>
      <c r="E42" s="1195"/>
      <c r="F42" s="1195"/>
      <c r="G42" s="1195"/>
      <c r="H42" s="1195"/>
      <c r="I42" s="1195"/>
      <c r="J42" s="1195"/>
      <c r="K42" s="1195"/>
      <c r="L42" s="1195"/>
      <c r="M42" s="1195"/>
      <c r="N42" s="1195"/>
      <c r="O42" s="1195"/>
      <c r="P42" s="1195"/>
      <c r="Q42" s="1195"/>
      <c r="R42" s="1195"/>
      <c r="S42" s="1195"/>
      <c r="T42" s="1195"/>
      <c r="U42" s="1195"/>
      <c r="V42" s="1195"/>
      <c r="W42" s="1195"/>
      <c r="X42" s="1195"/>
      <c r="Y42" s="1195"/>
      <c r="Z42" s="1195"/>
      <c r="AA42" s="1195"/>
      <c r="AB42" s="1195"/>
      <c r="AC42" s="1195"/>
      <c r="AD42" s="1195"/>
      <c r="AE42" s="1195"/>
      <c r="AF42" s="1195"/>
      <c r="AG42" s="1195"/>
      <c r="AH42" s="1195"/>
      <c r="AI42" s="1195"/>
      <c r="AJ42" s="1195"/>
      <c r="AK42" s="1195"/>
    </row>
    <row r="43" spans="1:38" ht="13.5" customHeight="1">
      <c r="A43" s="683" t="s">
        <v>91</v>
      </c>
      <c r="B43" s="1195" t="s">
        <v>391</v>
      </c>
      <c r="C43" s="1195"/>
      <c r="D43" s="1195"/>
      <c r="E43" s="1195"/>
      <c r="F43" s="1195"/>
      <c r="G43" s="1195"/>
      <c r="H43" s="1195"/>
      <c r="I43" s="1195"/>
      <c r="J43" s="1195"/>
      <c r="K43" s="1195"/>
      <c r="L43" s="1195"/>
      <c r="M43" s="1195"/>
      <c r="N43" s="1195"/>
      <c r="O43" s="1195"/>
      <c r="P43" s="1195"/>
      <c r="Q43" s="1195"/>
      <c r="R43" s="1195"/>
      <c r="S43" s="1195"/>
      <c r="T43" s="1195"/>
      <c r="U43" s="1195"/>
      <c r="V43" s="1195"/>
      <c r="W43" s="1195"/>
      <c r="X43" s="1195"/>
      <c r="Y43" s="1195"/>
      <c r="Z43" s="1195"/>
      <c r="AA43" s="1195"/>
      <c r="AB43" s="1195"/>
      <c r="AC43" s="1195"/>
      <c r="AD43" s="1195"/>
      <c r="AE43" s="1195"/>
      <c r="AF43" s="1195"/>
      <c r="AG43" s="1195"/>
      <c r="AH43" s="1195"/>
      <c r="AI43" s="1195"/>
      <c r="AJ43" s="1195"/>
      <c r="AK43" s="1195"/>
    </row>
    <row r="44" spans="1:38" ht="33.75" customHeight="1">
      <c r="A44" s="683" t="s">
        <v>91</v>
      </c>
      <c r="B44" s="1119" t="s">
        <v>442</v>
      </c>
      <c r="C44" s="1195"/>
      <c r="D44" s="1195"/>
      <c r="E44" s="1195"/>
      <c r="F44" s="1195"/>
      <c r="G44" s="1195"/>
      <c r="H44" s="1195"/>
      <c r="I44" s="1195"/>
      <c r="J44" s="1195"/>
      <c r="K44" s="1195"/>
      <c r="L44" s="1195"/>
      <c r="M44" s="1195"/>
      <c r="N44" s="1195"/>
      <c r="O44" s="1195"/>
      <c r="P44" s="1195"/>
      <c r="Q44" s="1195"/>
      <c r="R44" s="1195"/>
      <c r="S44" s="1195"/>
      <c r="T44" s="1195"/>
      <c r="U44" s="1195"/>
      <c r="V44" s="1195"/>
      <c r="W44" s="1195"/>
      <c r="X44" s="1195"/>
      <c r="Y44" s="1195"/>
      <c r="Z44" s="1195"/>
      <c r="AA44" s="1195"/>
      <c r="AB44" s="1195"/>
      <c r="AC44" s="1195"/>
      <c r="AD44" s="1195"/>
      <c r="AE44" s="1195"/>
      <c r="AF44" s="1195"/>
      <c r="AG44" s="1195"/>
      <c r="AH44" s="1195"/>
      <c r="AI44" s="1195"/>
      <c r="AJ44" s="1195"/>
      <c r="AK44" s="1195"/>
    </row>
    <row r="45" spans="1:38" ht="13.5" customHeight="1">
      <c r="A45" s="683" t="s">
        <v>91</v>
      </c>
      <c r="B45" s="1195" t="s">
        <v>486</v>
      </c>
      <c r="C45" s="1196"/>
      <c r="D45" s="1196"/>
      <c r="E45" s="1196"/>
      <c r="F45" s="1196"/>
      <c r="G45" s="1196"/>
      <c r="H45" s="1196"/>
      <c r="I45" s="1196"/>
      <c r="J45" s="1196"/>
      <c r="K45" s="1196"/>
      <c r="L45" s="1196"/>
      <c r="M45" s="1196"/>
      <c r="N45" s="1196"/>
      <c r="O45" s="1196"/>
      <c r="P45" s="1196"/>
      <c r="Q45" s="1196"/>
      <c r="R45" s="1196"/>
      <c r="S45" s="1196"/>
      <c r="T45" s="1196"/>
      <c r="U45" s="1196"/>
      <c r="V45" s="1196"/>
      <c r="W45" s="1196"/>
      <c r="X45" s="1196"/>
      <c r="Y45" s="1196"/>
      <c r="Z45" s="1196"/>
      <c r="AA45" s="1196"/>
      <c r="AB45" s="1196"/>
      <c r="AC45" s="1196"/>
      <c r="AD45" s="1196"/>
      <c r="AE45" s="1196"/>
      <c r="AF45" s="1196"/>
      <c r="AG45" s="1196"/>
      <c r="AH45" s="1196"/>
      <c r="AI45" s="1196"/>
      <c r="AJ45" s="1196"/>
      <c r="AK45" s="1196"/>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1119" t="s">
        <v>484</v>
      </c>
      <c r="C47" s="1119"/>
      <c r="D47" s="1119"/>
      <c r="E47" s="1119"/>
      <c r="F47" s="1119"/>
      <c r="G47" s="1119"/>
      <c r="H47" s="1119"/>
      <c r="I47" s="1119"/>
      <c r="J47" s="1119"/>
      <c r="K47" s="1119"/>
      <c r="L47" s="1119"/>
      <c r="M47" s="1119"/>
      <c r="N47" s="1119"/>
      <c r="O47" s="1119"/>
      <c r="P47" s="1119"/>
      <c r="Q47" s="1119"/>
      <c r="R47" s="1119"/>
      <c r="S47" s="1119"/>
      <c r="T47" s="1119"/>
      <c r="U47" s="1119"/>
      <c r="V47" s="1119"/>
      <c r="W47" s="1119"/>
      <c r="X47" s="1119"/>
      <c r="Y47" s="1119"/>
      <c r="Z47" s="1119"/>
      <c r="AA47" s="1119"/>
      <c r="AB47" s="1119"/>
      <c r="AC47" s="1119"/>
      <c r="AD47" s="1119"/>
      <c r="AE47" s="1119"/>
      <c r="AF47" s="1119"/>
      <c r="AG47" s="1119"/>
      <c r="AH47" s="1119"/>
      <c r="AI47" s="1119"/>
      <c r="AJ47" s="1119"/>
      <c r="AK47" s="1119"/>
    </row>
    <row r="48" spans="1:38" ht="22.5" customHeight="1">
      <c r="A48" s="683" t="s">
        <v>91</v>
      </c>
      <c r="B48" s="1195" t="s">
        <v>438</v>
      </c>
      <c r="C48" s="1195"/>
      <c r="D48" s="1195"/>
      <c r="E48" s="1195"/>
      <c r="F48" s="1195"/>
      <c r="G48" s="1195"/>
      <c r="H48" s="1195"/>
      <c r="I48" s="1195"/>
      <c r="J48" s="1195"/>
      <c r="K48" s="1195"/>
      <c r="L48" s="1195"/>
      <c r="M48" s="1195"/>
      <c r="N48" s="1195"/>
      <c r="O48" s="1195"/>
      <c r="P48" s="1195"/>
      <c r="Q48" s="1195"/>
      <c r="R48" s="1195"/>
      <c r="S48" s="1195"/>
      <c r="T48" s="1195"/>
      <c r="U48" s="1195"/>
      <c r="V48" s="1195"/>
      <c r="W48" s="1195"/>
      <c r="X48" s="1195"/>
      <c r="Y48" s="1195"/>
      <c r="Z48" s="1195"/>
      <c r="AA48" s="1195"/>
      <c r="AB48" s="1195"/>
      <c r="AC48" s="1195"/>
      <c r="AD48" s="1195"/>
      <c r="AE48" s="1195"/>
      <c r="AF48" s="1195"/>
      <c r="AG48" s="1195"/>
      <c r="AH48" s="1195"/>
      <c r="AI48" s="1195"/>
      <c r="AJ48" s="1195"/>
      <c r="AK48" s="1195"/>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1141" t="s">
        <v>478</v>
      </c>
      <c r="C50" s="1141"/>
      <c r="D50" s="1141"/>
      <c r="E50" s="1141"/>
      <c r="F50" s="1141"/>
      <c r="G50" s="1141"/>
      <c r="H50" s="1141"/>
      <c r="I50" s="1141"/>
      <c r="J50" s="1141"/>
      <c r="K50" s="1141"/>
      <c r="L50" s="1141"/>
      <c r="M50" s="1141"/>
      <c r="N50" s="1141"/>
      <c r="O50" s="1141"/>
      <c r="P50" s="1141"/>
      <c r="Q50" s="1141"/>
      <c r="R50" s="1141"/>
      <c r="S50" s="1141"/>
      <c r="T50" s="1141"/>
      <c r="U50" s="1141"/>
      <c r="V50" s="1141"/>
      <c r="W50" s="1141"/>
      <c r="X50" s="1141"/>
      <c r="Y50" s="1141"/>
      <c r="Z50" s="1141"/>
      <c r="AA50" s="1141"/>
      <c r="AB50" s="1141"/>
      <c r="AC50" s="1141"/>
      <c r="AD50" s="1141"/>
      <c r="AE50" s="1141"/>
      <c r="AF50" s="1141"/>
      <c r="AG50" s="1141"/>
      <c r="AH50" s="1141"/>
      <c r="AI50" s="1141"/>
      <c r="AJ50" s="1141"/>
      <c r="AK50" s="1141"/>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42" t="s">
        <v>419</v>
      </c>
      <c r="B53" s="942"/>
      <c r="C53" s="942"/>
      <c r="D53" s="942"/>
      <c r="E53" s="942"/>
      <c r="F53" s="942"/>
      <c r="G53" s="942"/>
      <c r="H53" s="942"/>
      <c r="I53" s="942"/>
      <c r="J53" s="942"/>
      <c r="K53" s="942"/>
      <c r="L53" s="942"/>
      <c r="M53" s="942"/>
      <c r="N53" s="942"/>
      <c r="O53" s="942"/>
      <c r="P53" s="942"/>
      <c r="Q53" s="942"/>
      <c r="R53" s="942"/>
      <c r="S53" s="942"/>
      <c r="T53" s="942"/>
      <c r="U53" s="942"/>
      <c r="V53" s="942"/>
      <c r="W53" s="942"/>
      <c r="X53" s="942"/>
      <c r="Y53" s="942"/>
      <c r="Z53" s="942"/>
      <c r="AA53" s="942"/>
      <c r="AB53" s="942" t="s">
        <v>383</v>
      </c>
      <c r="AC53" s="942"/>
      <c r="AD53" s="942"/>
      <c r="AE53" s="942"/>
      <c r="AF53" s="942"/>
      <c r="AG53" s="942"/>
      <c r="AH53" s="942"/>
      <c r="AI53" s="942"/>
      <c r="AJ53" s="942"/>
      <c r="AK53" s="942"/>
      <c r="AL53" s="47"/>
      <c r="AU53" s="52"/>
    </row>
    <row r="54" spans="1:47" ht="17.25" customHeight="1" thickBot="1">
      <c r="A54" s="942" t="s">
        <v>418</v>
      </c>
      <c r="B54" s="942"/>
      <c r="C54" s="942"/>
      <c r="D54" s="942"/>
      <c r="E54" s="942"/>
      <c r="F54" s="942"/>
      <c r="G54" s="942"/>
      <c r="H54" s="942"/>
      <c r="I54" s="942"/>
      <c r="J54" s="942"/>
      <c r="K54" s="942"/>
      <c r="L54" s="942"/>
      <c r="M54" s="942"/>
      <c r="N54" s="942"/>
      <c r="O54" s="942"/>
      <c r="P54" s="942"/>
      <c r="Q54" s="942"/>
      <c r="R54" s="942"/>
      <c r="S54" s="942"/>
      <c r="T54" s="942"/>
      <c r="U54" s="942"/>
      <c r="V54" s="942"/>
      <c r="W54" s="942"/>
      <c r="X54" s="942"/>
      <c r="Y54" s="942"/>
      <c r="Z54" s="942"/>
      <c r="AA54" s="942"/>
      <c r="AB54" s="942" t="s">
        <v>382</v>
      </c>
      <c r="AC54" s="942"/>
      <c r="AD54" s="942"/>
      <c r="AE54" s="942"/>
      <c r="AF54" s="942"/>
      <c r="AG54" s="942"/>
      <c r="AH54" s="942"/>
      <c r="AI54" s="942"/>
      <c r="AJ54" s="942"/>
      <c r="AK54" s="942"/>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1197">
        <v>5</v>
      </c>
      <c r="R55" s="1197"/>
      <c r="S55" s="214" t="s">
        <v>12</v>
      </c>
      <c r="T55" s="1197">
        <v>4</v>
      </c>
      <c r="U55" s="1197"/>
      <c r="V55" s="214" t="s">
        <v>13</v>
      </c>
      <c r="W55" s="940" t="s">
        <v>14</v>
      </c>
      <c r="X55" s="940"/>
      <c r="Y55" s="214" t="s">
        <v>33</v>
      </c>
      <c r="Z55" s="214"/>
      <c r="AA55" s="1197">
        <v>6</v>
      </c>
      <c r="AB55" s="1197"/>
      <c r="AC55" s="214" t="s">
        <v>12</v>
      </c>
      <c r="AD55" s="1197">
        <v>3</v>
      </c>
      <c r="AE55" s="1197"/>
      <c r="AF55" s="214" t="s">
        <v>13</v>
      </c>
      <c r="AG55" s="214" t="s">
        <v>162</v>
      </c>
      <c r="AH55" s="214">
        <f>IF(Q55&gt;=1,(AA55*12+AD55)-(Q55*12+T55)+1,"")</f>
        <v>12</v>
      </c>
      <c r="AI55" s="940" t="s">
        <v>163</v>
      </c>
      <c r="AJ55" s="940"/>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1198" t="s">
        <v>472</v>
      </c>
      <c r="B59" s="942"/>
      <c r="C59" s="942"/>
      <c r="D59" s="942"/>
      <c r="E59" s="942"/>
      <c r="F59" s="942"/>
      <c r="G59" s="942"/>
      <c r="H59" s="942"/>
      <c r="I59" s="942"/>
      <c r="J59" s="942"/>
      <c r="K59" s="942"/>
      <c r="L59" s="942"/>
      <c r="M59" s="942"/>
      <c r="N59" s="942"/>
      <c r="O59" s="942"/>
      <c r="P59" s="942"/>
      <c r="Q59" s="942"/>
      <c r="R59" s="942"/>
      <c r="S59" s="942"/>
      <c r="T59" s="942"/>
      <c r="U59" s="942"/>
      <c r="V59" s="942"/>
      <c r="W59" s="942"/>
      <c r="X59" s="942"/>
      <c r="Y59" s="942"/>
      <c r="Z59" s="942"/>
      <c r="AA59" s="942"/>
      <c r="AB59" s="942" t="s">
        <v>420</v>
      </c>
      <c r="AC59" s="942"/>
      <c r="AD59" s="942"/>
      <c r="AE59" s="942"/>
      <c r="AF59" s="942"/>
      <c r="AG59" s="942"/>
      <c r="AH59" s="942"/>
      <c r="AI59" s="942"/>
      <c r="AJ59" s="942"/>
      <c r="AK59" s="942"/>
      <c r="AL59" s="47"/>
      <c r="AU59" s="52"/>
    </row>
    <row r="60" spans="1:47" ht="17.25" customHeight="1">
      <c r="A60" s="942" t="s">
        <v>422</v>
      </c>
      <c r="B60" s="942"/>
      <c r="C60" s="942"/>
      <c r="D60" s="942"/>
      <c r="E60" s="942"/>
      <c r="F60" s="942"/>
      <c r="G60" s="942"/>
      <c r="H60" s="942"/>
      <c r="I60" s="942"/>
      <c r="J60" s="942"/>
      <c r="K60" s="942"/>
      <c r="L60" s="942"/>
      <c r="M60" s="942"/>
      <c r="N60" s="942"/>
      <c r="O60" s="942"/>
      <c r="P60" s="942"/>
      <c r="Q60" s="942"/>
      <c r="R60" s="942"/>
      <c r="S60" s="942"/>
      <c r="T60" s="942"/>
      <c r="U60" s="942"/>
      <c r="V60" s="942"/>
      <c r="W60" s="942"/>
      <c r="X60" s="942"/>
      <c r="Y60" s="942"/>
      <c r="Z60" s="942"/>
      <c r="AA60" s="942"/>
      <c r="AB60" s="942" t="s">
        <v>384</v>
      </c>
      <c r="AC60" s="942"/>
      <c r="AD60" s="942"/>
      <c r="AE60" s="942"/>
      <c r="AF60" s="942"/>
      <c r="AG60" s="942"/>
      <c r="AH60" s="942"/>
      <c r="AI60" s="942"/>
      <c r="AJ60" s="942"/>
      <c r="AK60" s="942"/>
      <c r="AL60" s="47"/>
      <c r="AU60" s="52"/>
    </row>
    <row r="61" spans="1:47" ht="27.75" customHeight="1">
      <c r="A61" s="1198" t="s">
        <v>423</v>
      </c>
      <c r="B61" s="1198"/>
      <c r="C61" s="1198"/>
      <c r="D61" s="1198"/>
      <c r="E61" s="1198"/>
      <c r="F61" s="1198"/>
      <c r="G61" s="1198"/>
      <c r="H61" s="1198"/>
      <c r="I61" s="1198"/>
      <c r="J61" s="1198"/>
      <c r="K61" s="1198"/>
      <c r="L61" s="1198"/>
      <c r="M61" s="1198"/>
      <c r="N61" s="1198"/>
      <c r="O61" s="1198"/>
      <c r="P61" s="1198"/>
      <c r="Q61" s="1198"/>
      <c r="R61" s="1198"/>
      <c r="S61" s="1198"/>
      <c r="T61" s="1198"/>
      <c r="U61" s="1198"/>
      <c r="V61" s="1198"/>
      <c r="W61" s="1198"/>
      <c r="X61" s="1198"/>
      <c r="Y61" s="1198"/>
      <c r="Z61" s="1198"/>
      <c r="AA61" s="1198"/>
      <c r="AB61" s="942" t="s">
        <v>421</v>
      </c>
      <c r="AC61" s="942"/>
      <c r="AD61" s="942"/>
      <c r="AE61" s="942"/>
      <c r="AF61" s="942"/>
      <c r="AG61" s="942"/>
      <c r="AH61" s="942"/>
      <c r="AI61" s="942"/>
      <c r="AJ61" s="942"/>
      <c r="AK61" s="942"/>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106" t="s">
        <v>120</v>
      </c>
      <c r="T62" s="1107"/>
      <c r="U62" s="1107"/>
      <c r="V62" s="1107"/>
      <c r="W62" s="1107"/>
      <c r="X62" s="1108"/>
      <c r="Y62" s="1092" t="s">
        <v>249</v>
      </c>
      <c r="Z62" s="1093"/>
      <c r="AA62" s="1093"/>
      <c r="AB62" s="1093"/>
      <c r="AC62" s="1093"/>
      <c r="AD62" s="1094"/>
      <c r="AE62" s="1092" t="s">
        <v>121</v>
      </c>
      <c r="AF62" s="1093"/>
      <c r="AG62" s="1093"/>
      <c r="AH62" s="1093"/>
      <c r="AI62" s="1093"/>
      <c r="AJ62" s="1094"/>
      <c r="AL62" s="58"/>
      <c r="AM62" s="762" t="s">
        <v>463</v>
      </c>
      <c r="AU62" s="52"/>
    </row>
    <row r="63" spans="1:47" ht="22.5" customHeight="1" thickBot="1">
      <c r="A63" s="1087"/>
      <c r="B63" s="1120" t="s">
        <v>265</v>
      </c>
      <c r="C63" s="1121"/>
      <c r="D63" s="1121"/>
      <c r="E63" s="1121"/>
      <c r="F63" s="1121"/>
      <c r="G63" s="1121"/>
      <c r="H63" s="1121"/>
      <c r="I63" s="1121"/>
      <c r="J63" s="1121"/>
      <c r="K63" s="1121"/>
      <c r="L63" s="1121"/>
      <c r="M63" s="1121"/>
      <c r="N63" s="1121"/>
      <c r="O63" s="1121"/>
      <c r="P63" s="1121"/>
      <c r="Q63" s="1121"/>
      <c r="R63" s="1122"/>
      <c r="S63" s="1098">
        <v>94955000</v>
      </c>
      <c r="T63" s="1099"/>
      <c r="U63" s="1099"/>
      <c r="V63" s="1099"/>
      <c r="W63" s="1100"/>
      <c r="X63" s="232" t="s">
        <v>219</v>
      </c>
      <c r="Y63" s="1098">
        <v>178329000</v>
      </c>
      <c r="Z63" s="1099"/>
      <c r="AA63" s="1099"/>
      <c r="AB63" s="1099"/>
      <c r="AC63" s="1100"/>
      <c r="AD63" s="233" t="s">
        <v>219</v>
      </c>
      <c r="AE63" s="1098">
        <v>132339000</v>
      </c>
      <c r="AF63" s="1099"/>
      <c r="AG63" s="1099"/>
      <c r="AH63" s="1099"/>
      <c r="AI63" s="1100"/>
      <c r="AJ63" s="234" t="s">
        <v>2</v>
      </c>
      <c r="AM63" s="58" t="s">
        <v>441</v>
      </c>
      <c r="AU63" s="52"/>
    </row>
    <row r="64" spans="1:47" ht="22.5" customHeight="1" thickBot="1">
      <c r="A64" s="1087"/>
      <c r="B64" s="235" t="s">
        <v>266</v>
      </c>
      <c r="C64" s="236"/>
      <c r="D64" s="236"/>
      <c r="E64" s="236"/>
      <c r="F64" s="236"/>
      <c r="G64" s="236"/>
      <c r="H64" s="236"/>
      <c r="I64" s="236"/>
      <c r="J64" s="236"/>
      <c r="K64" s="236"/>
      <c r="L64" s="237"/>
      <c r="M64" s="237"/>
      <c r="N64" s="237"/>
      <c r="O64" s="237"/>
      <c r="P64" s="237"/>
      <c r="Q64" s="237"/>
      <c r="R64" s="238"/>
      <c r="S64" s="1101">
        <v>320.10000000000002</v>
      </c>
      <c r="T64" s="1102"/>
      <c r="U64" s="1102"/>
      <c r="V64" s="1102"/>
      <c r="W64" s="1103"/>
      <c r="X64" s="239" t="s">
        <v>338</v>
      </c>
      <c r="Y64" s="1101">
        <v>637.79999999999995</v>
      </c>
      <c r="Z64" s="1102"/>
      <c r="AA64" s="1102"/>
      <c r="AB64" s="1102"/>
      <c r="AC64" s="1103"/>
      <c r="AD64" s="240" t="s">
        <v>338</v>
      </c>
      <c r="AE64" s="1101">
        <v>594.29999999999995</v>
      </c>
      <c r="AF64" s="1102"/>
      <c r="AG64" s="1102"/>
      <c r="AH64" s="1102"/>
      <c r="AI64" s="1103"/>
      <c r="AJ64" s="241" t="s">
        <v>37</v>
      </c>
      <c r="AM64" s="58" t="s">
        <v>440</v>
      </c>
      <c r="AU64" s="52"/>
    </row>
    <row r="65" spans="1:52" ht="22.5" customHeight="1" thickBot="1">
      <c r="A65" s="1087"/>
      <c r="B65" s="242" t="s">
        <v>267</v>
      </c>
      <c r="C65" s="243"/>
      <c r="D65" s="243"/>
      <c r="E65" s="243"/>
      <c r="F65" s="243"/>
      <c r="G65" s="243"/>
      <c r="H65" s="243"/>
      <c r="I65" s="243"/>
      <c r="J65" s="243"/>
      <c r="K65" s="243"/>
      <c r="L65" s="244"/>
      <c r="M65" s="244"/>
      <c r="N65" s="244"/>
      <c r="O65" s="244"/>
      <c r="P65" s="244"/>
      <c r="Q65" s="244"/>
      <c r="R65" s="244"/>
      <c r="S65" s="1116">
        <v>26.7</v>
      </c>
      <c r="T65" s="1117"/>
      <c r="U65" s="1117"/>
      <c r="V65" s="1117"/>
      <c r="W65" s="1118"/>
      <c r="X65" s="239" t="s">
        <v>338</v>
      </c>
      <c r="Y65" s="1116">
        <v>53.2</v>
      </c>
      <c r="Z65" s="1117"/>
      <c r="AA65" s="1117"/>
      <c r="AB65" s="1117"/>
      <c r="AC65" s="1118"/>
      <c r="AD65" s="240" t="s">
        <v>338</v>
      </c>
      <c r="AE65" s="1116">
        <v>49.5</v>
      </c>
      <c r="AF65" s="1117"/>
      <c r="AG65" s="1117"/>
      <c r="AH65" s="1117"/>
      <c r="AI65" s="1118"/>
      <c r="AJ65" s="241" t="s">
        <v>37</v>
      </c>
      <c r="AM65" s="58" t="s">
        <v>454</v>
      </c>
      <c r="AU65" s="52"/>
    </row>
    <row r="66" spans="1:52" ht="22.5" customHeight="1" thickBot="1">
      <c r="A66" s="1087"/>
      <c r="B66" s="242" t="s">
        <v>414</v>
      </c>
      <c r="C66" s="245"/>
      <c r="D66" s="245"/>
      <c r="E66" s="245"/>
      <c r="F66" s="245"/>
      <c r="G66" s="245"/>
      <c r="H66" s="245"/>
      <c r="I66" s="245"/>
      <c r="J66" s="245"/>
      <c r="K66" s="245"/>
      <c r="L66" s="222"/>
      <c r="M66" s="222"/>
      <c r="N66" s="222"/>
      <c r="O66" s="222"/>
      <c r="P66" s="222"/>
      <c r="Q66" s="222"/>
      <c r="R66" s="222"/>
      <c r="S66" s="1095">
        <f>IFERROR(ROUND(S63/S64,),"")</f>
        <v>296642</v>
      </c>
      <c r="T66" s="1096"/>
      <c r="U66" s="1096"/>
      <c r="V66" s="1096"/>
      <c r="W66" s="1097"/>
      <c r="X66" s="239" t="s">
        <v>2</v>
      </c>
      <c r="Y66" s="1095">
        <f>IFERROR(ROUND(Y63/Y64,),"")</f>
        <v>279600</v>
      </c>
      <c r="Z66" s="1096"/>
      <c r="AA66" s="1096"/>
      <c r="AB66" s="1096"/>
      <c r="AC66" s="1097"/>
      <c r="AD66" s="239" t="s">
        <v>2</v>
      </c>
      <c r="AE66" s="1095">
        <f>IFERROR(ROUND(AE63/AE64,),"")</f>
        <v>222680</v>
      </c>
      <c r="AF66" s="1096"/>
      <c r="AG66" s="1096"/>
      <c r="AH66" s="1096"/>
      <c r="AI66" s="1097"/>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87"/>
      <c r="B67" s="1130" t="s">
        <v>268</v>
      </c>
      <c r="C67" s="1131"/>
      <c r="D67" s="1131"/>
      <c r="E67" s="1131"/>
      <c r="F67" s="1131"/>
      <c r="G67" s="1131"/>
      <c r="H67" s="1131"/>
      <c r="I67" s="1131"/>
      <c r="J67" s="1131"/>
      <c r="K67" s="246"/>
      <c r="L67" s="247" t="s">
        <v>218</v>
      </c>
      <c r="M67" s="248"/>
      <c r="N67" s="248"/>
      <c r="O67" s="248"/>
      <c r="P67" s="248"/>
      <c r="Q67" s="248"/>
      <c r="R67" s="248"/>
      <c r="S67" s="1090">
        <f>CEILING(AP67,1)</f>
        <v>0</v>
      </c>
      <c r="T67" s="1091"/>
      <c r="U67" s="1091"/>
      <c r="V67" s="1091"/>
      <c r="W67" s="1091"/>
      <c r="X67" s="249" t="s">
        <v>219</v>
      </c>
      <c r="Y67" s="1127"/>
      <c r="Z67" s="1128"/>
      <c r="AA67" s="1128"/>
      <c r="AB67" s="1128"/>
      <c r="AC67" s="1128"/>
      <c r="AD67" s="1129"/>
      <c r="AE67" s="1123"/>
      <c r="AF67" s="1124"/>
      <c r="AG67" s="1124"/>
      <c r="AH67" s="1124"/>
      <c r="AI67" s="1124"/>
      <c r="AJ67" s="1125"/>
      <c r="AN67" s="67" t="s">
        <v>133</v>
      </c>
      <c r="AO67" s="67" t="s">
        <v>127</v>
      </c>
      <c r="AP67" s="68">
        <f>IFERROR(#REF!/(S65*12),0)</f>
        <v>0</v>
      </c>
      <c r="AQ67" s="69"/>
      <c r="AR67" s="68"/>
      <c r="AS67" s="64"/>
      <c r="AT67" s="70"/>
      <c r="AU67" s="64"/>
      <c r="AV67" s="71" t="s">
        <v>214</v>
      </c>
      <c r="AW67" s="64"/>
      <c r="AX67" s="64"/>
      <c r="AY67" s="64"/>
      <c r="AZ67" s="66"/>
    </row>
    <row r="68" spans="1:52" ht="18" customHeight="1" thickBot="1">
      <c r="A68" s="1087"/>
      <c r="B68" s="1052"/>
      <c r="C68" s="985"/>
      <c r="D68" s="985"/>
      <c r="E68" s="985"/>
      <c r="F68" s="985"/>
      <c r="G68" s="985"/>
      <c r="H68" s="985"/>
      <c r="I68" s="985"/>
      <c r="J68" s="985"/>
      <c r="K68" s="250"/>
      <c r="L68" s="243"/>
      <c r="M68" s="251" t="s">
        <v>176</v>
      </c>
      <c r="N68" s="1109">
        <f>T68</f>
        <v>0</v>
      </c>
      <c r="O68" s="1109"/>
      <c r="P68" s="1109"/>
      <c r="Q68" s="251" t="s">
        <v>219</v>
      </c>
      <c r="R68" s="252" t="s">
        <v>220</v>
      </c>
      <c r="S68" s="253" t="s">
        <v>176</v>
      </c>
      <c r="T68" s="1126">
        <f>S65*S67*12</f>
        <v>0</v>
      </c>
      <c r="U68" s="1126"/>
      <c r="V68" s="1126"/>
      <c r="W68" s="254" t="s">
        <v>219</v>
      </c>
      <c r="X68" s="255" t="s">
        <v>220</v>
      </c>
      <c r="Y68" s="1127"/>
      <c r="Z68" s="1128"/>
      <c r="AA68" s="1128"/>
      <c r="AB68" s="1128"/>
      <c r="AC68" s="1128"/>
      <c r="AD68" s="1129"/>
      <c r="AE68" s="1123"/>
      <c r="AF68" s="1124"/>
      <c r="AG68" s="1124"/>
      <c r="AH68" s="1124"/>
      <c r="AI68" s="1124"/>
      <c r="AJ68" s="1125"/>
      <c r="AN68" s="72"/>
      <c r="AO68" s="73" t="s">
        <v>128</v>
      </c>
      <c r="AP68" s="74">
        <f>W28</f>
        <v>17563584</v>
      </c>
      <c r="AQ68" s="75"/>
      <c r="AR68" s="74"/>
      <c r="AS68" s="76">
        <f>SUM(AP68:AR68)</f>
        <v>17563584</v>
      </c>
      <c r="AT68" s="77">
        <f>AS68-S65*S67*12</f>
        <v>17563584</v>
      </c>
      <c r="AU68" s="78" t="s">
        <v>193</v>
      </c>
      <c r="AV68" s="79"/>
      <c r="AW68" s="80"/>
      <c r="AX68" s="80"/>
      <c r="AY68" s="80"/>
      <c r="AZ68" s="81"/>
    </row>
    <row r="69" spans="1:52" ht="18" customHeight="1" thickBot="1">
      <c r="A69" s="1087"/>
      <c r="B69" s="1052"/>
      <c r="C69" s="985"/>
      <c r="D69" s="985"/>
      <c r="E69" s="985"/>
      <c r="F69" s="985"/>
      <c r="G69" s="985"/>
      <c r="H69" s="985"/>
      <c r="I69" s="985"/>
      <c r="J69" s="985"/>
      <c r="K69" s="246"/>
      <c r="L69" s="247" t="s">
        <v>221</v>
      </c>
      <c r="M69" s="248"/>
      <c r="N69" s="248"/>
      <c r="O69" s="248"/>
      <c r="P69" s="248"/>
      <c r="Q69" s="248"/>
      <c r="R69" s="248"/>
      <c r="S69" s="1088" t="e">
        <f>IF((CEILING(AP70,1)-AP70)-2*(CEILING(AQ70,1)-AQ70)&gt;=0,CEILING(AP70,1),CEILING(AP70+AU71/S65/12,1))</f>
        <v>#DIV/0!</v>
      </c>
      <c r="T69" s="1089"/>
      <c r="U69" s="1089"/>
      <c r="V69" s="1089"/>
      <c r="W69" s="1089"/>
      <c r="X69" s="256" t="s">
        <v>219</v>
      </c>
      <c r="Y69" s="1088" t="e">
        <f>IF((CEILING(AP70,1)-AP70)-2*(CEILING(AQ70,1)-AQ70)&gt;=0,CEILING(AQ70,1),FLOOR(AQ70,1))</f>
        <v>#DIV/0!</v>
      </c>
      <c r="Z69" s="1089"/>
      <c r="AA69" s="1089"/>
      <c r="AB69" s="1089"/>
      <c r="AC69" s="1089"/>
      <c r="AD69" s="256" t="s">
        <v>219</v>
      </c>
      <c r="AE69" s="1110"/>
      <c r="AF69" s="1111"/>
      <c r="AG69" s="1111"/>
      <c r="AH69" s="1111"/>
      <c r="AI69" s="1111"/>
      <c r="AJ69" s="1112"/>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87"/>
      <c r="B70" s="1052"/>
      <c r="C70" s="985"/>
      <c r="D70" s="985"/>
      <c r="E70" s="985"/>
      <c r="F70" s="985"/>
      <c r="G70" s="985"/>
      <c r="H70" s="985"/>
      <c r="I70" s="985"/>
      <c r="J70" s="985"/>
      <c r="K70" s="250"/>
      <c r="L70" s="243"/>
      <c r="M70" s="251" t="s">
        <v>176</v>
      </c>
      <c r="N70" s="1109" t="e">
        <f>SUM(T70,Z70)</f>
        <v>#DIV/0!</v>
      </c>
      <c r="O70" s="1109"/>
      <c r="P70" s="1109"/>
      <c r="Q70" s="251" t="s">
        <v>219</v>
      </c>
      <c r="R70" s="252" t="s">
        <v>220</v>
      </c>
      <c r="S70" s="257" t="s">
        <v>176</v>
      </c>
      <c r="T70" s="1109" t="e">
        <f>S65*S69*12</f>
        <v>#DIV/0!</v>
      </c>
      <c r="U70" s="1109"/>
      <c r="V70" s="1109"/>
      <c r="W70" s="251" t="s">
        <v>219</v>
      </c>
      <c r="X70" s="258" t="s">
        <v>220</v>
      </c>
      <c r="Y70" s="257" t="s">
        <v>176</v>
      </c>
      <c r="Z70" s="1109" t="e">
        <f>Y65*Y69*12</f>
        <v>#DIV/0!</v>
      </c>
      <c r="AA70" s="1109"/>
      <c r="AB70" s="1109"/>
      <c r="AC70" s="251" t="s">
        <v>219</v>
      </c>
      <c r="AD70" s="258" t="s">
        <v>220</v>
      </c>
      <c r="AE70" s="1113"/>
      <c r="AF70" s="1114"/>
      <c r="AG70" s="1114"/>
      <c r="AH70" s="1114"/>
      <c r="AI70" s="1114"/>
      <c r="AJ70" s="1115"/>
      <c r="AN70" s="89"/>
      <c r="AO70" s="90" t="s">
        <v>127</v>
      </c>
      <c r="AP70" s="91" t="e">
        <f>W28/((S65+Y65/AW69)*12)</f>
        <v>#DIV/0!</v>
      </c>
      <c r="AQ70" s="92" t="e">
        <f>W28/((S65*AW69+Y65)*12)</f>
        <v>#DIV/0!</v>
      </c>
      <c r="AR70" s="91"/>
      <c r="AS70" s="93"/>
      <c r="AT70" s="94"/>
      <c r="AU70" s="93"/>
      <c r="AV70" s="95"/>
      <c r="AW70" s="96"/>
      <c r="AX70" s="93"/>
      <c r="AY70" s="93"/>
      <c r="AZ70" s="97"/>
    </row>
    <row r="71" spans="1:52" ht="18" customHeight="1" thickBot="1">
      <c r="A71" s="1087"/>
      <c r="B71" s="1052"/>
      <c r="C71" s="985"/>
      <c r="D71" s="985"/>
      <c r="E71" s="985"/>
      <c r="F71" s="985"/>
      <c r="G71" s="985"/>
      <c r="H71" s="985"/>
      <c r="I71" s="985"/>
      <c r="J71" s="985"/>
      <c r="K71" s="259"/>
      <c r="L71" s="247" t="s">
        <v>222</v>
      </c>
      <c r="M71" s="248"/>
      <c r="N71" s="248"/>
      <c r="O71" s="248"/>
      <c r="P71" s="248"/>
      <c r="Q71" s="248"/>
      <c r="R71" s="248"/>
      <c r="S71" s="1090">
        <f>IF((CEILING(AP73,1)-AP73)-2*(CEILING(AQ73,1)-AQ73)&gt;=0,CEILING(AP73,1),CEILING(AP73+(AU73+AU74)/S65/12,1))</f>
        <v>18609</v>
      </c>
      <c r="T71" s="1091"/>
      <c r="U71" s="1091"/>
      <c r="V71" s="1091"/>
      <c r="W71" s="1091"/>
      <c r="X71" s="249" t="s">
        <v>219</v>
      </c>
      <c r="Y71" s="1090">
        <f>IF((CEILING(AP73,1)-AP73)-2*(CEILING(AQ73,1)-AQ73)&gt;=0,CEILING(AQ73,1),FLOOR(AQ73,1))</f>
        <v>12403</v>
      </c>
      <c r="Z71" s="1091"/>
      <c r="AA71" s="1091"/>
      <c r="AB71" s="1091"/>
      <c r="AC71" s="1091"/>
      <c r="AD71" s="249" t="s">
        <v>219</v>
      </c>
      <c r="AE71" s="1091">
        <f>IF(Y71-2*(CEILING(AR73,1))&gt;=0,CEILING(AR73,1),FLOOR(AR73,1))</f>
        <v>6201</v>
      </c>
      <c r="AF71" s="1091"/>
      <c r="AG71" s="1091"/>
      <c r="AH71" s="1091"/>
      <c r="AI71" s="1091"/>
      <c r="AJ71" s="260" t="s">
        <v>219</v>
      </c>
      <c r="AN71" s="72"/>
      <c r="AO71" s="72" t="s">
        <v>128</v>
      </c>
      <c r="AP71" s="98" t="e">
        <f>W28/(1+Y65/S65/AW69)</f>
        <v>#DIV/0!</v>
      </c>
      <c r="AQ71" s="99" t="e">
        <f>W28/(S65/Y65*AW69+1)</f>
        <v>#DIV/0!</v>
      </c>
      <c r="AR71" s="98"/>
      <c r="AS71" s="76" t="e">
        <f>SUM(AP71:AR71)</f>
        <v>#DIV/0!</v>
      </c>
      <c r="AT71" s="77" t="e">
        <f>AS71-S65*S69*12-Y65*Y69*12</f>
        <v>#DIV/0!</v>
      </c>
      <c r="AU71" s="80" t="e">
        <f>IF((CEILING(AP70,1)-AP70)-2*(CEILING(AQ70,1)-AQ70)&gt;=0,0,(AQ70-FLOOR(AQ70,1))*Y65*12)</f>
        <v>#DIV/0!</v>
      </c>
      <c r="AV71" s="79"/>
      <c r="AW71" s="100"/>
      <c r="AX71" s="80"/>
      <c r="AY71" s="80"/>
      <c r="AZ71" s="81"/>
    </row>
    <row r="72" spans="1:52" ht="18" customHeight="1" thickBot="1">
      <c r="A72" s="261"/>
      <c r="B72" s="1052"/>
      <c r="C72" s="985"/>
      <c r="D72" s="985"/>
      <c r="E72" s="985"/>
      <c r="F72" s="985"/>
      <c r="G72" s="985"/>
      <c r="H72" s="985"/>
      <c r="I72" s="985"/>
      <c r="J72" s="985"/>
      <c r="K72" s="250"/>
      <c r="L72" s="245"/>
      <c r="M72" s="254" t="s">
        <v>176</v>
      </c>
      <c r="N72" s="1126">
        <f>SUM(T72,Z72,AF72)</f>
        <v>17563792.800000001</v>
      </c>
      <c r="O72" s="1126"/>
      <c r="P72" s="1126"/>
      <c r="Q72" s="254" t="s">
        <v>219</v>
      </c>
      <c r="R72" s="262" t="s">
        <v>220</v>
      </c>
      <c r="S72" s="253" t="s">
        <v>176</v>
      </c>
      <c r="T72" s="1126">
        <f>S65*S71*12</f>
        <v>5962323.5999999996</v>
      </c>
      <c r="U72" s="1126"/>
      <c r="V72" s="1126"/>
      <c r="W72" s="254" t="s">
        <v>219</v>
      </c>
      <c r="X72" s="258" t="s">
        <v>220</v>
      </c>
      <c r="Y72" s="253" t="s">
        <v>176</v>
      </c>
      <c r="Z72" s="1126">
        <f>Y65*Y71*12</f>
        <v>7918075.2000000011</v>
      </c>
      <c r="AA72" s="1126"/>
      <c r="AB72" s="1126"/>
      <c r="AC72" s="254" t="s">
        <v>219</v>
      </c>
      <c r="AD72" s="258" t="s">
        <v>220</v>
      </c>
      <c r="AE72" s="254" t="s">
        <v>176</v>
      </c>
      <c r="AF72" s="1126">
        <f>AE65*AE71*12</f>
        <v>3683394</v>
      </c>
      <c r="AG72" s="1126"/>
      <c r="AH72" s="1126"/>
      <c r="AI72" s="254" t="s">
        <v>219</v>
      </c>
      <c r="AJ72" s="263" t="s">
        <v>220</v>
      </c>
      <c r="AN72" s="67" t="s">
        <v>135</v>
      </c>
      <c r="AO72" s="95" t="s">
        <v>132</v>
      </c>
      <c r="AP72" s="83">
        <v>1.5</v>
      </c>
      <c r="AQ72" s="102">
        <v>1</v>
      </c>
      <c r="AR72" s="103">
        <v>0.5</v>
      </c>
      <c r="AS72" s="93"/>
      <c r="AT72" s="94"/>
      <c r="AU72" s="93"/>
      <c r="AV72" s="95" t="s">
        <v>215</v>
      </c>
      <c r="AW72" s="96">
        <f>AP72/AQ72</f>
        <v>1.5</v>
      </c>
      <c r="AX72" s="104" t="str">
        <f>IF(AW72&lt;1,"  1を上回るよう配分比率を設定してください。","  1を上回ることを確認してください")</f>
        <v xml:space="preserve">  1を上回ることを確認してください</v>
      </c>
      <c r="AY72" s="104"/>
      <c r="AZ72" s="105"/>
    </row>
    <row r="73" spans="1:52" ht="18" customHeight="1" thickBot="1">
      <c r="A73" s="261"/>
      <c r="B73" s="1052"/>
      <c r="C73" s="985"/>
      <c r="D73" s="985"/>
      <c r="E73" s="985"/>
      <c r="F73" s="985"/>
      <c r="G73" s="985"/>
      <c r="H73" s="985"/>
      <c r="I73" s="985"/>
      <c r="J73" s="985"/>
      <c r="K73" s="259"/>
      <c r="L73" s="247" t="s">
        <v>223</v>
      </c>
      <c r="M73" s="248"/>
      <c r="N73" s="248"/>
      <c r="O73" s="248"/>
      <c r="P73" s="248"/>
      <c r="Q73" s="248"/>
      <c r="R73" s="248"/>
      <c r="S73" s="1132"/>
      <c r="T73" s="1133"/>
      <c r="U73" s="1133"/>
      <c r="V73" s="1133"/>
      <c r="W73" s="1134"/>
      <c r="X73" s="245" t="s">
        <v>219</v>
      </c>
      <c r="Y73" s="1132"/>
      <c r="Z73" s="1133"/>
      <c r="AA73" s="1133"/>
      <c r="AB73" s="1133"/>
      <c r="AC73" s="1134"/>
      <c r="AD73" s="264" t="s">
        <v>219</v>
      </c>
      <c r="AE73" s="1132"/>
      <c r="AF73" s="1133"/>
      <c r="AG73" s="1133"/>
      <c r="AH73" s="1133"/>
      <c r="AI73" s="1134"/>
      <c r="AJ73" s="265" t="s">
        <v>219</v>
      </c>
      <c r="AN73" s="106"/>
      <c r="AO73" s="107" t="s">
        <v>127</v>
      </c>
      <c r="AP73" s="91">
        <f>W28/((S65+Y65/AW72+AE65/AW74)*12)</f>
        <v>18605.491525423728</v>
      </c>
      <c r="AQ73" s="92">
        <f>W28/((S65*AW72+Y65+AE65/AW73)*12)</f>
        <v>12403.661016949152</v>
      </c>
      <c r="AR73" s="91">
        <f>W28/((S65*AW74+Y65*AW73+AE65)*12)</f>
        <v>6201.8305084745762</v>
      </c>
      <c r="AS73" s="93"/>
      <c r="AT73" s="94"/>
      <c r="AU73" s="108">
        <f>IF((CEILING(AP73,1)-AP73)-2*(CEILING(AQ73,1)-AQ73)&gt;=0,0,(AQ73-FLOOR(AQ73,1))*Y65*12)</f>
        <v>421.99322033884528</v>
      </c>
      <c r="AV73" s="95" t="s">
        <v>216</v>
      </c>
      <c r="AW73" s="96">
        <f>AQ72/AR72</f>
        <v>2</v>
      </c>
      <c r="AX73" s="104" t="str">
        <f t="shared" ref="AX73" si="0">IF(AW73&lt;2,"  2以上となるよう配分比率を設定してください。","  2以上であることを確認してください")</f>
        <v xml:space="preserve">  2以上であることを確認してください</v>
      </c>
      <c r="AY73" s="104"/>
      <c r="AZ73" s="105"/>
    </row>
    <row r="74" spans="1:52" ht="18" customHeight="1" thickBot="1">
      <c r="A74" s="261"/>
      <c r="B74" s="1053"/>
      <c r="C74" s="1054"/>
      <c r="D74" s="1054"/>
      <c r="E74" s="1054"/>
      <c r="F74" s="1054"/>
      <c r="G74" s="1054"/>
      <c r="H74" s="1054"/>
      <c r="I74" s="985"/>
      <c r="J74" s="985"/>
      <c r="K74" s="266"/>
      <c r="L74" s="245"/>
      <c r="M74" s="267" t="s">
        <v>176</v>
      </c>
      <c r="N74" s="1135">
        <f>SUM(T74,Z74,AF74)</f>
        <v>0</v>
      </c>
      <c r="O74" s="1135"/>
      <c r="P74" s="1135"/>
      <c r="Q74" s="267" t="s">
        <v>219</v>
      </c>
      <c r="R74" s="268" t="s">
        <v>220</v>
      </c>
      <c r="S74" s="269" t="s">
        <v>176</v>
      </c>
      <c r="T74" s="1135">
        <f>S65*S73*12</f>
        <v>0</v>
      </c>
      <c r="U74" s="1135"/>
      <c r="V74" s="1135"/>
      <c r="W74" s="267" t="s">
        <v>219</v>
      </c>
      <c r="X74" s="270" t="s">
        <v>220</v>
      </c>
      <c r="Y74" s="267" t="s">
        <v>176</v>
      </c>
      <c r="Z74" s="1135">
        <f>Y65*Y73*12</f>
        <v>0</v>
      </c>
      <c r="AA74" s="1135"/>
      <c r="AB74" s="1135"/>
      <c r="AC74" s="267" t="s">
        <v>219</v>
      </c>
      <c r="AD74" s="270" t="s">
        <v>220</v>
      </c>
      <c r="AE74" s="267" t="s">
        <v>176</v>
      </c>
      <c r="AF74" s="1135">
        <f>AE65*AE73*12</f>
        <v>0</v>
      </c>
      <c r="AG74" s="1135"/>
      <c r="AH74" s="1135"/>
      <c r="AI74" s="267" t="s">
        <v>219</v>
      </c>
      <c r="AJ74" s="271" t="s">
        <v>220</v>
      </c>
      <c r="AM74" s="49"/>
      <c r="AN74" s="109"/>
      <c r="AO74" s="72" t="s">
        <v>128</v>
      </c>
      <c r="AP74" s="110">
        <f>W28/(1+Y65/S65/AW72+AE65/S65/AW74)</f>
        <v>5961199.4847457623</v>
      </c>
      <c r="AQ74" s="76">
        <f>W28/(S65/Y65*AW72+1+AE65/Y65/AW73)</f>
        <v>7918497.1932203406</v>
      </c>
      <c r="AR74" s="110">
        <f>W28/(S65/AE65*AW74+Y65/AE65*AW73+1)</f>
        <v>3683887.322033898</v>
      </c>
      <c r="AS74" s="76">
        <f>SUM(AP74:AR74)</f>
        <v>17563584</v>
      </c>
      <c r="AT74" s="77">
        <f>AS74-S65*S71*12-Y65*Y71*12-AE65*AE71*12</f>
        <v>-208.80000000074506</v>
      </c>
      <c r="AU74" s="111">
        <f>IF(Y71-2*(CEILING(AR73,1))&gt;=0,0,(AR73-FLOOR(AR73,1))*AE65*12)</f>
        <v>493.32203389824099</v>
      </c>
      <c r="AV74" s="79" t="s">
        <v>217</v>
      </c>
      <c r="AW74" s="80">
        <f>AP72/AR72</f>
        <v>3</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144">
        <v>6</v>
      </c>
      <c r="Y75" s="1145"/>
      <c r="Z75" s="276" t="s">
        <v>74</v>
      </c>
      <c r="AA75" s="277"/>
      <c r="AB75" s="277"/>
      <c r="AC75" s="1146"/>
      <c r="AD75" s="114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147" t="s">
        <v>251</v>
      </c>
      <c r="E79" s="1147"/>
      <c r="F79" s="1147"/>
      <c r="G79" s="1147"/>
      <c r="H79" s="1147"/>
      <c r="I79" s="1147"/>
      <c r="J79" s="1147"/>
      <c r="K79" s="1147"/>
      <c r="L79" s="1147"/>
      <c r="M79" s="1147"/>
      <c r="N79" s="1147"/>
      <c r="O79" s="1147"/>
      <c r="P79" s="1147"/>
      <c r="Q79" s="1147"/>
      <c r="R79" s="1147"/>
      <c r="S79" s="1147"/>
      <c r="T79" s="1147"/>
      <c r="U79" s="1147"/>
      <c r="V79" s="1147"/>
      <c r="W79" s="1147"/>
      <c r="X79" s="1147"/>
      <c r="Y79" s="1147"/>
      <c r="Z79" s="1147"/>
      <c r="AA79" s="1147"/>
      <c r="AB79" s="1147"/>
      <c r="AC79" s="1147"/>
      <c r="AD79" s="1147"/>
      <c r="AE79" s="1147"/>
      <c r="AF79" s="1147"/>
      <c r="AG79" s="1147"/>
      <c r="AH79" s="1147"/>
      <c r="AI79" s="1147"/>
      <c r="AJ79" s="285"/>
      <c r="AL79" s="112"/>
      <c r="AM79" s="113"/>
      <c r="AN79" s="114"/>
      <c r="AO79" s="114"/>
      <c r="AP79" s="114"/>
      <c r="AQ79" s="114"/>
      <c r="AR79" s="115"/>
      <c r="AT79" s="51"/>
    </row>
    <row r="80" spans="1:52" s="49" customFormat="1" ht="18" customHeight="1" thickBot="1">
      <c r="A80" s="290"/>
      <c r="B80" s="291"/>
      <c r="C80" s="292"/>
      <c r="D80" s="293" t="s">
        <v>61</v>
      </c>
      <c r="E80" s="294"/>
      <c r="F80" s="1149"/>
      <c r="G80" s="1149"/>
      <c r="H80" s="1149"/>
      <c r="I80" s="1149"/>
      <c r="J80" s="1149"/>
      <c r="K80" s="1149"/>
      <c r="L80" s="1149"/>
      <c r="M80" s="1149"/>
      <c r="N80" s="1149"/>
      <c r="O80" s="1149"/>
      <c r="P80" s="1149"/>
      <c r="Q80" s="1149"/>
      <c r="R80" s="1149"/>
      <c r="S80" s="1149"/>
      <c r="T80" s="1149"/>
      <c r="U80" s="1149"/>
      <c r="V80" s="1149"/>
      <c r="W80" s="1149"/>
      <c r="X80" s="1149"/>
      <c r="Y80" s="1149"/>
      <c r="Z80" s="1149"/>
      <c r="AA80" s="1149"/>
      <c r="AB80" s="1149"/>
      <c r="AC80" s="1149"/>
      <c r="AD80" s="1149"/>
      <c r="AE80" s="1149"/>
      <c r="AF80" s="1149"/>
      <c r="AG80" s="1149"/>
      <c r="AH80" s="1149"/>
      <c r="AI80" s="1149"/>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14">
        <v>5</v>
      </c>
      <c r="Q81" s="914"/>
      <c r="R81" s="214" t="s">
        <v>12</v>
      </c>
      <c r="S81" s="914">
        <v>4</v>
      </c>
      <c r="T81" s="914"/>
      <c r="U81" s="214" t="s">
        <v>13</v>
      </c>
      <c r="V81" s="940" t="s">
        <v>14</v>
      </c>
      <c r="W81" s="940"/>
      <c r="X81" s="214" t="s">
        <v>33</v>
      </c>
      <c r="Y81" s="214"/>
      <c r="Z81" s="914">
        <v>6</v>
      </c>
      <c r="AA81" s="914"/>
      <c r="AB81" s="214" t="s">
        <v>12</v>
      </c>
      <c r="AC81" s="914">
        <v>3</v>
      </c>
      <c r="AD81" s="914"/>
      <c r="AE81" s="214" t="s">
        <v>13</v>
      </c>
      <c r="AF81" s="214" t="s">
        <v>162</v>
      </c>
      <c r="AG81" s="214">
        <f>IF(P81&gt;=1,(Z81*12+AC81)-(P81*12+S81)+1,"")</f>
        <v>12</v>
      </c>
      <c r="AH81" s="940" t="s">
        <v>163</v>
      </c>
      <c r="AI81" s="940"/>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1141" t="s">
        <v>394</v>
      </c>
      <c r="C84" s="1141"/>
      <c r="D84" s="1141"/>
      <c r="E84" s="1141"/>
      <c r="F84" s="1141"/>
      <c r="G84" s="1141"/>
      <c r="H84" s="1141"/>
      <c r="I84" s="1141"/>
      <c r="J84" s="1141"/>
      <c r="K84" s="1141"/>
      <c r="L84" s="1141"/>
      <c r="M84" s="1141"/>
      <c r="N84" s="1141"/>
      <c r="O84" s="1141"/>
      <c r="P84" s="1141"/>
      <c r="Q84" s="1141"/>
      <c r="R84" s="1141"/>
      <c r="S84" s="1141"/>
      <c r="T84" s="1141"/>
      <c r="U84" s="1141"/>
      <c r="V84" s="1141"/>
      <c r="W84" s="1141"/>
      <c r="X84" s="1141"/>
      <c r="Y84" s="1141"/>
      <c r="Z84" s="1141"/>
      <c r="AA84" s="1141"/>
      <c r="AB84" s="1141"/>
      <c r="AC84" s="1141"/>
      <c r="AD84" s="1141"/>
      <c r="AE84" s="1141"/>
      <c r="AF84" s="1141"/>
      <c r="AG84" s="1141"/>
      <c r="AH84" s="1141"/>
      <c r="AI84" s="1141"/>
      <c r="AJ84" s="1141"/>
    </row>
    <row r="85" spans="1:52" s="49" customFormat="1" ht="33.75" customHeight="1">
      <c r="A85" s="302" t="s">
        <v>91</v>
      </c>
      <c r="B85" s="939" t="s">
        <v>395</v>
      </c>
      <c r="C85" s="939"/>
      <c r="D85" s="939"/>
      <c r="E85" s="939"/>
      <c r="F85" s="939"/>
      <c r="G85" s="939"/>
      <c r="H85" s="939"/>
      <c r="I85" s="939"/>
      <c r="J85" s="939"/>
      <c r="K85" s="939"/>
      <c r="L85" s="939"/>
      <c r="M85" s="939"/>
      <c r="N85" s="939"/>
      <c r="O85" s="939"/>
      <c r="P85" s="939"/>
      <c r="Q85" s="939"/>
      <c r="R85" s="939"/>
      <c r="S85" s="939"/>
      <c r="T85" s="939"/>
      <c r="U85" s="939"/>
      <c r="V85" s="939"/>
      <c r="W85" s="939"/>
      <c r="X85" s="939"/>
      <c r="Y85" s="939"/>
      <c r="Z85" s="939"/>
      <c r="AA85" s="939"/>
      <c r="AB85" s="939"/>
      <c r="AC85" s="939"/>
      <c r="AD85" s="939"/>
      <c r="AE85" s="939"/>
      <c r="AF85" s="939"/>
      <c r="AG85" s="939"/>
      <c r="AH85" s="939"/>
      <c r="AI85" s="939"/>
      <c r="AJ85" s="939"/>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941"/>
      <c r="O87" s="941"/>
      <c r="P87" s="941"/>
      <c r="Q87" s="941"/>
      <c r="R87" s="941"/>
      <c r="S87" s="941"/>
      <c r="T87" s="941"/>
      <c r="U87" s="941"/>
      <c r="V87" s="941"/>
      <c r="W87" s="941"/>
      <c r="X87" s="941"/>
      <c r="Y87" s="941"/>
      <c r="Z87" s="569"/>
      <c r="AA87" s="569"/>
      <c r="AB87" s="569"/>
      <c r="AC87" s="569"/>
      <c r="AD87" s="569"/>
      <c r="AE87" s="569"/>
      <c r="AF87" s="569"/>
      <c r="AG87" s="574"/>
      <c r="AH87" s="574"/>
      <c r="AI87" s="571"/>
      <c r="AJ87" s="572"/>
      <c r="AK87" s="47"/>
      <c r="AT87" s="52"/>
    </row>
    <row r="88" spans="1:52" ht="22.5" customHeight="1">
      <c r="A88" s="782" t="s">
        <v>481</v>
      </c>
      <c r="B88" s="1142" t="s">
        <v>480</v>
      </c>
      <c r="C88" s="1143"/>
      <c r="D88" s="1143"/>
      <c r="E88" s="1143"/>
      <c r="F88" s="1143"/>
      <c r="G88" s="1143"/>
      <c r="H88" s="1143"/>
      <c r="I88" s="1143"/>
      <c r="J88" s="1143"/>
      <c r="K88" s="1143"/>
      <c r="L88" s="1143"/>
      <c r="M88" s="1143"/>
      <c r="N88" s="1143"/>
      <c r="O88" s="1143"/>
      <c r="P88" s="1143"/>
      <c r="Q88" s="1143"/>
      <c r="R88" s="1143"/>
      <c r="S88" s="1143"/>
      <c r="T88" s="1143"/>
      <c r="U88" s="1143"/>
      <c r="V88" s="1143"/>
      <c r="W88" s="1143"/>
      <c r="X88" s="1143"/>
      <c r="Y88" s="1143"/>
      <c r="Z88" s="1143"/>
      <c r="AA88" s="1143"/>
      <c r="AB88" s="1143"/>
      <c r="AC88" s="1143"/>
      <c r="AD88" s="1143"/>
      <c r="AE88" s="1143"/>
      <c r="AF88" s="1143"/>
      <c r="AG88" s="1143"/>
      <c r="AH88" s="1143"/>
      <c r="AI88" s="1143"/>
      <c r="AJ88" s="1143"/>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42" t="s">
        <v>424</v>
      </c>
      <c r="B90" s="942"/>
      <c r="C90" s="942"/>
      <c r="D90" s="942"/>
      <c r="E90" s="942"/>
      <c r="F90" s="942"/>
      <c r="G90" s="942"/>
      <c r="H90" s="942"/>
      <c r="I90" s="942"/>
      <c r="J90" s="942"/>
      <c r="K90" s="942"/>
      <c r="L90" s="942"/>
      <c r="M90" s="942"/>
      <c r="N90" s="942"/>
      <c r="O90" s="942"/>
      <c r="P90" s="942"/>
      <c r="Q90" s="942"/>
      <c r="R90" s="942"/>
      <c r="S90" s="942"/>
      <c r="T90" s="942"/>
      <c r="U90" s="942"/>
      <c r="V90" s="942"/>
      <c r="W90" s="942"/>
      <c r="X90" s="942"/>
      <c r="Y90" s="942"/>
      <c r="Z90" s="942"/>
      <c r="AA90" s="942"/>
      <c r="AB90" s="942" t="s">
        <v>383</v>
      </c>
      <c r="AC90" s="942"/>
      <c r="AD90" s="942"/>
      <c r="AE90" s="942"/>
      <c r="AF90" s="942"/>
      <c r="AG90" s="942"/>
      <c r="AH90" s="942"/>
      <c r="AI90" s="942"/>
      <c r="AJ90" s="942"/>
      <c r="AK90" s="942"/>
      <c r="AL90" s="47"/>
      <c r="AU90" s="52"/>
    </row>
    <row r="91" spans="1:52" ht="17.25" customHeight="1">
      <c r="A91" s="942" t="s">
        <v>422</v>
      </c>
      <c r="B91" s="942"/>
      <c r="C91" s="942"/>
      <c r="D91" s="942"/>
      <c r="E91" s="942"/>
      <c r="F91" s="942"/>
      <c r="G91" s="942"/>
      <c r="H91" s="942"/>
      <c r="I91" s="942"/>
      <c r="J91" s="942"/>
      <c r="K91" s="942"/>
      <c r="L91" s="942"/>
      <c r="M91" s="942"/>
      <c r="N91" s="942"/>
      <c r="O91" s="942"/>
      <c r="P91" s="942"/>
      <c r="Q91" s="942"/>
      <c r="R91" s="942"/>
      <c r="S91" s="942"/>
      <c r="T91" s="942"/>
      <c r="U91" s="942"/>
      <c r="V91" s="942"/>
      <c r="W91" s="942"/>
      <c r="X91" s="942"/>
      <c r="Y91" s="942"/>
      <c r="Z91" s="942"/>
      <c r="AA91" s="942"/>
      <c r="AB91" s="942" t="s">
        <v>384</v>
      </c>
      <c r="AC91" s="942"/>
      <c r="AD91" s="942"/>
      <c r="AE91" s="942"/>
      <c r="AF91" s="942"/>
      <c r="AG91" s="942"/>
      <c r="AH91" s="942"/>
      <c r="AI91" s="942"/>
      <c r="AJ91" s="942"/>
      <c r="AK91" s="942"/>
      <c r="AL91" s="47"/>
      <c r="AU91" s="52"/>
    </row>
    <row r="92" spans="1:52" ht="17.25" customHeight="1">
      <c r="A92" s="942" t="s">
        <v>483</v>
      </c>
      <c r="B92" s="942"/>
      <c r="C92" s="942"/>
      <c r="D92" s="942"/>
      <c r="E92" s="942"/>
      <c r="F92" s="942"/>
      <c r="G92" s="942"/>
      <c r="H92" s="942"/>
      <c r="I92" s="942"/>
      <c r="J92" s="942"/>
      <c r="K92" s="942"/>
      <c r="L92" s="942"/>
      <c r="M92" s="942"/>
      <c r="N92" s="942"/>
      <c r="O92" s="942"/>
      <c r="P92" s="942"/>
      <c r="Q92" s="942"/>
      <c r="R92" s="942"/>
      <c r="S92" s="942"/>
      <c r="T92" s="942"/>
      <c r="U92" s="942"/>
      <c r="V92" s="942"/>
      <c r="W92" s="942"/>
      <c r="X92" s="942"/>
      <c r="Y92" s="942"/>
      <c r="Z92" s="942"/>
      <c r="AA92" s="942"/>
      <c r="AB92" s="942" t="s">
        <v>396</v>
      </c>
      <c r="AC92" s="942"/>
      <c r="AD92" s="942"/>
      <c r="AE92" s="942"/>
      <c r="AF92" s="942"/>
      <c r="AG92" s="942"/>
      <c r="AH92" s="942"/>
      <c r="AI92" s="942"/>
      <c r="AJ92" s="942"/>
      <c r="AK92" s="942"/>
      <c r="AL92" s="47"/>
      <c r="AU92" s="52"/>
    </row>
    <row r="93" spans="1:52" ht="17.25" customHeight="1" thickBot="1">
      <c r="A93" s="916" t="s">
        <v>488</v>
      </c>
      <c r="B93" s="917"/>
      <c r="C93" s="917"/>
      <c r="D93" s="917"/>
      <c r="E93" s="917"/>
      <c r="F93" s="917"/>
      <c r="G93" s="917"/>
      <c r="H93" s="917"/>
      <c r="I93" s="917"/>
      <c r="J93" s="917"/>
      <c r="K93" s="917"/>
      <c r="L93" s="917"/>
      <c r="M93" s="917"/>
      <c r="N93" s="917"/>
      <c r="O93" s="917"/>
      <c r="P93" s="917"/>
      <c r="Q93" s="917"/>
      <c r="R93" s="917"/>
      <c r="S93" s="917"/>
      <c r="T93" s="917"/>
      <c r="U93" s="917"/>
      <c r="V93" s="917"/>
      <c r="W93" s="917"/>
      <c r="X93" s="917"/>
      <c r="Y93" s="917"/>
      <c r="Z93" s="917"/>
      <c r="AA93" s="918"/>
      <c r="AB93" s="732"/>
      <c r="AC93" s="733"/>
      <c r="AD93" s="733"/>
      <c r="AE93" s="733"/>
      <c r="AF93" s="733"/>
      <c r="AG93" s="733"/>
      <c r="AH93" s="733"/>
      <c r="AI93" s="733"/>
      <c r="AJ93" s="733"/>
      <c r="AK93" s="733"/>
      <c r="AL93" s="47"/>
      <c r="AU93" s="52"/>
    </row>
    <row r="94" spans="1:52" ht="17.25" customHeight="1" thickBot="1">
      <c r="A94" s="781"/>
      <c r="B94" s="919" t="s">
        <v>432</v>
      </c>
      <c r="C94" s="920"/>
      <c r="D94" s="920"/>
      <c r="E94" s="920"/>
      <c r="F94" s="920"/>
      <c r="G94" s="920"/>
      <c r="H94" s="920"/>
      <c r="I94" s="920"/>
      <c r="J94" s="920"/>
      <c r="K94" s="920"/>
      <c r="L94" s="920"/>
      <c r="M94" s="920"/>
      <c r="N94" s="921"/>
      <c r="O94" s="922">
        <f>SUM('別紙様式2-4 個表_ベースアップ'!AI12:AI111)</f>
        <v>7548597</v>
      </c>
      <c r="P94" s="923"/>
      <c r="Q94" s="923"/>
      <c r="R94" s="923"/>
      <c r="S94" s="923"/>
      <c r="T94" s="923"/>
      <c r="U94" s="924"/>
      <c r="V94" s="575" t="s">
        <v>2</v>
      </c>
      <c r="W94" s="576"/>
      <c r="X94" s="577"/>
      <c r="Y94" s="577"/>
      <c r="Z94" s="578"/>
      <c r="AA94" s="579"/>
      <c r="AB94" s="943" t="s">
        <v>204</v>
      </c>
      <c r="AC94" s="944" t="str">
        <f>IF(X95=0,"",IF(X95&gt;=200/3,"○","×"))</f>
        <v>○</v>
      </c>
      <c r="AD94" s="947" t="s">
        <v>411</v>
      </c>
      <c r="AE94" s="733"/>
      <c r="AF94" s="733"/>
      <c r="AG94" s="733"/>
      <c r="AH94" s="733"/>
      <c r="AI94" s="733"/>
      <c r="AJ94" s="733"/>
      <c r="AK94" s="733"/>
      <c r="AL94" s="47"/>
      <c r="AU94" s="52"/>
    </row>
    <row r="95" spans="1:52" ht="17.25" customHeight="1" thickBot="1">
      <c r="A95" s="735"/>
      <c r="B95" s="735"/>
      <c r="C95" s="733"/>
      <c r="D95" s="936" t="s">
        <v>433</v>
      </c>
      <c r="E95" s="937"/>
      <c r="F95" s="937"/>
      <c r="G95" s="937"/>
      <c r="H95" s="937"/>
      <c r="I95" s="937"/>
      <c r="J95" s="937"/>
      <c r="K95" s="937"/>
      <c r="L95" s="937"/>
      <c r="M95" s="937"/>
      <c r="N95" s="937"/>
      <c r="O95" s="925">
        <f>SUM('別紙様式2-4 個表_ベースアップ'!AJ12:AJ111)</f>
        <v>5495230</v>
      </c>
      <c r="P95" s="926"/>
      <c r="Q95" s="926"/>
      <c r="R95" s="926"/>
      <c r="S95" s="926"/>
      <c r="T95" s="926"/>
      <c r="U95" s="927"/>
      <c r="V95" s="580" t="s">
        <v>2</v>
      </c>
      <c r="W95" s="581" t="s">
        <v>44</v>
      </c>
      <c r="X95" s="928">
        <f>IFERROR(O95/O94*100,0)</f>
        <v>72.798031210303051</v>
      </c>
      <c r="Y95" s="929"/>
      <c r="Z95" s="574" t="s">
        <v>45</v>
      </c>
      <c r="AA95" s="582" t="s">
        <v>322</v>
      </c>
      <c r="AB95" s="943"/>
      <c r="AC95" s="945"/>
      <c r="AD95" s="948"/>
      <c r="AE95" s="733"/>
      <c r="AF95" s="733"/>
      <c r="AG95" s="733"/>
      <c r="AH95" s="733"/>
      <c r="AI95" s="733"/>
      <c r="AJ95" s="733"/>
      <c r="AK95" s="733"/>
      <c r="AL95" s="47"/>
      <c r="AU95" s="52"/>
    </row>
    <row r="96" spans="1:52" ht="16.5" customHeight="1" thickBot="1">
      <c r="A96" s="735"/>
      <c r="B96" s="736"/>
      <c r="C96" s="734"/>
      <c r="D96" s="873"/>
      <c r="E96" s="874"/>
      <c r="F96" s="874"/>
      <c r="G96" s="874"/>
      <c r="H96" s="874"/>
      <c r="I96" s="874"/>
      <c r="J96" s="874"/>
      <c r="K96" s="874"/>
      <c r="L96" s="874"/>
      <c r="M96" s="874"/>
      <c r="N96" s="875"/>
      <c r="O96" s="930" t="s">
        <v>323</v>
      </c>
      <c r="P96" s="930"/>
      <c r="Q96" s="931"/>
      <c r="R96" s="932">
        <f>O95/AH100</f>
        <v>457935.83333333331</v>
      </c>
      <c r="S96" s="933"/>
      <c r="T96" s="933"/>
      <c r="U96" s="934"/>
      <c r="V96" s="583" t="s">
        <v>324</v>
      </c>
      <c r="W96" s="581"/>
      <c r="X96" s="935"/>
      <c r="Y96" s="935"/>
      <c r="Z96" s="574"/>
      <c r="AA96" s="582"/>
      <c r="AB96" s="943"/>
      <c r="AC96" s="946"/>
      <c r="AD96" s="948"/>
      <c r="AE96" s="733"/>
      <c r="AF96" s="733"/>
      <c r="AG96" s="733"/>
      <c r="AH96" s="733"/>
      <c r="AI96" s="733"/>
      <c r="AJ96" s="733"/>
      <c r="AK96" s="733"/>
      <c r="AL96" s="47"/>
      <c r="AU96" s="52"/>
    </row>
    <row r="97" spans="1:52" ht="17.25" customHeight="1" thickBot="1">
      <c r="A97" s="735"/>
      <c r="B97" s="919" t="s">
        <v>434</v>
      </c>
      <c r="C97" s="920"/>
      <c r="D97" s="920"/>
      <c r="E97" s="920"/>
      <c r="F97" s="920"/>
      <c r="G97" s="920"/>
      <c r="H97" s="920"/>
      <c r="I97" s="920"/>
      <c r="J97" s="920"/>
      <c r="K97" s="920"/>
      <c r="L97" s="920"/>
      <c r="M97" s="920"/>
      <c r="N97" s="921"/>
      <c r="O97" s="922">
        <f>SUM('別紙様式2-4 個表_ベースアップ'!AK12:AK111)</f>
        <v>1646403</v>
      </c>
      <c r="P97" s="923"/>
      <c r="Q97" s="923"/>
      <c r="R97" s="923"/>
      <c r="S97" s="923"/>
      <c r="T97" s="923"/>
      <c r="U97" s="924"/>
      <c r="V97" s="737" t="s">
        <v>2</v>
      </c>
      <c r="W97" s="576"/>
      <c r="X97" s="577"/>
      <c r="Y97" s="577"/>
      <c r="Z97" s="578"/>
      <c r="AA97" s="579"/>
      <c r="AB97" s="943" t="s">
        <v>204</v>
      </c>
      <c r="AC97" s="944" t="str">
        <f>IF(X98=0,"",IF(X98&gt;=200/3,"○","×"))</f>
        <v>○</v>
      </c>
      <c r="AD97" s="948"/>
      <c r="AE97" s="733"/>
      <c r="AF97" s="733"/>
      <c r="AG97" s="733"/>
      <c r="AH97" s="733"/>
      <c r="AI97" s="733"/>
      <c r="AJ97" s="733"/>
      <c r="AK97" s="733"/>
      <c r="AL97" s="47"/>
      <c r="AU97" s="52"/>
    </row>
    <row r="98" spans="1:52" ht="17.25" customHeight="1" thickBot="1">
      <c r="A98" s="735"/>
      <c r="B98" s="735"/>
      <c r="C98" s="733"/>
      <c r="D98" s="936" t="s">
        <v>435</v>
      </c>
      <c r="E98" s="937"/>
      <c r="F98" s="937"/>
      <c r="G98" s="937"/>
      <c r="H98" s="937"/>
      <c r="I98" s="937"/>
      <c r="J98" s="937"/>
      <c r="K98" s="937"/>
      <c r="L98" s="937"/>
      <c r="M98" s="937"/>
      <c r="N98" s="937"/>
      <c r="O98" s="925">
        <f>SUM('別紙様式2-4 個表_ベースアップ'!AL12:AL111)</f>
        <v>1126680</v>
      </c>
      <c r="P98" s="926"/>
      <c r="Q98" s="926"/>
      <c r="R98" s="926"/>
      <c r="S98" s="926"/>
      <c r="T98" s="926"/>
      <c r="U98" s="927"/>
      <c r="V98" s="738" t="s">
        <v>2</v>
      </c>
      <c r="W98" s="581" t="s">
        <v>44</v>
      </c>
      <c r="X98" s="928">
        <f>IFERROR(O98/O97*100,0)</f>
        <v>68.432819911042429</v>
      </c>
      <c r="Y98" s="929"/>
      <c r="Z98" s="574" t="s">
        <v>45</v>
      </c>
      <c r="AA98" s="582" t="s">
        <v>322</v>
      </c>
      <c r="AB98" s="943"/>
      <c r="AC98" s="945"/>
      <c r="AD98" s="948"/>
      <c r="AE98" s="733"/>
      <c r="AF98" s="733"/>
      <c r="AG98" s="733"/>
      <c r="AH98" s="733"/>
      <c r="AI98" s="733"/>
      <c r="AJ98" s="733"/>
      <c r="AK98" s="733"/>
      <c r="AL98" s="47"/>
      <c r="AU98" s="52"/>
    </row>
    <row r="99" spans="1:52" ht="16.5" customHeight="1" thickBot="1">
      <c r="A99" s="735"/>
      <c r="B99" s="736"/>
      <c r="C99" s="734"/>
      <c r="D99" s="873"/>
      <c r="E99" s="874"/>
      <c r="F99" s="874"/>
      <c r="G99" s="874"/>
      <c r="H99" s="874"/>
      <c r="I99" s="874"/>
      <c r="J99" s="874"/>
      <c r="K99" s="874"/>
      <c r="L99" s="874"/>
      <c r="M99" s="874"/>
      <c r="N99" s="875"/>
      <c r="O99" s="930" t="s">
        <v>323</v>
      </c>
      <c r="P99" s="930"/>
      <c r="Q99" s="931"/>
      <c r="R99" s="932">
        <f>O98/AH100</f>
        <v>93890</v>
      </c>
      <c r="S99" s="933"/>
      <c r="T99" s="933"/>
      <c r="U99" s="934"/>
      <c r="V99" s="739" t="s">
        <v>324</v>
      </c>
      <c r="W99" s="740"/>
      <c r="X99" s="938"/>
      <c r="Y99" s="938"/>
      <c r="Z99" s="573"/>
      <c r="AA99" s="741"/>
      <c r="AB99" s="943"/>
      <c r="AC99" s="946"/>
      <c r="AD99" s="949"/>
      <c r="AE99" s="733"/>
      <c r="AF99" s="733"/>
      <c r="AG99" s="733"/>
      <c r="AH99" s="733"/>
      <c r="AI99" s="733"/>
      <c r="AJ99" s="733"/>
      <c r="AK99" s="733"/>
      <c r="AL99" s="47"/>
      <c r="AM99" s="49"/>
      <c r="AN99" s="49"/>
      <c r="AO99" s="49"/>
      <c r="AP99" s="49"/>
      <c r="AQ99" s="49"/>
      <c r="AR99" s="49"/>
      <c r="AS99" s="49"/>
      <c r="AT99" s="49"/>
      <c r="AU99" s="49"/>
      <c r="AV99" s="49"/>
      <c r="AW99" s="49"/>
      <c r="AX99" s="49"/>
      <c r="AY99" s="49"/>
      <c r="AZ99" s="49"/>
    </row>
    <row r="100" spans="1:52" s="49" customFormat="1" ht="18.75" customHeight="1" thickBot="1">
      <c r="A100" s="750" t="s">
        <v>470</v>
      </c>
      <c r="B100" s="751" t="s">
        <v>16</v>
      </c>
      <c r="C100" s="751"/>
      <c r="D100" s="751"/>
      <c r="E100" s="751"/>
      <c r="F100" s="751"/>
      <c r="G100" s="751"/>
      <c r="H100" s="751"/>
      <c r="I100" s="751"/>
      <c r="J100" s="751"/>
      <c r="K100" s="751"/>
      <c r="L100" s="751"/>
      <c r="M100" s="751"/>
      <c r="N100" s="671"/>
      <c r="O100" s="299" t="s">
        <v>33</v>
      </c>
      <c r="P100" s="214"/>
      <c r="Q100" s="915">
        <v>5</v>
      </c>
      <c r="R100" s="915"/>
      <c r="S100" s="214" t="s">
        <v>12</v>
      </c>
      <c r="T100" s="915">
        <v>4</v>
      </c>
      <c r="U100" s="915"/>
      <c r="V100" s="214" t="s">
        <v>13</v>
      </c>
      <c r="W100" s="940" t="s">
        <v>14</v>
      </c>
      <c r="X100" s="940"/>
      <c r="Y100" s="214" t="s">
        <v>33</v>
      </c>
      <c r="Z100" s="214"/>
      <c r="AA100" s="915">
        <v>6</v>
      </c>
      <c r="AB100" s="915"/>
      <c r="AC100" s="214" t="s">
        <v>12</v>
      </c>
      <c r="AD100" s="915">
        <v>3</v>
      </c>
      <c r="AE100" s="915"/>
      <c r="AF100" s="214" t="s">
        <v>13</v>
      </c>
      <c r="AG100" s="214" t="s">
        <v>162</v>
      </c>
      <c r="AH100" s="214">
        <f>IF(Q100&gt;=1,(AA100*12+AD100)-(Q100*12+T100)+1,"")</f>
        <v>12</v>
      </c>
      <c r="AI100" s="940" t="s">
        <v>163</v>
      </c>
      <c r="AJ100" s="940"/>
      <c r="AK100" s="215" t="s">
        <v>64</v>
      </c>
      <c r="AM100" s="46"/>
      <c r="AN100" s="46"/>
      <c r="AO100" s="46"/>
      <c r="AP100" s="46"/>
      <c r="AQ100" s="46"/>
      <c r="AR100" s="46"/>
      <c r="AS100" s="46"/>
      <c r="AT100" s="52"/>
      <c r="AU100" s="46"/>
      <c r="AV100" s="46"/>
      <c r="AW100" s="46"/>
      <c r="AX100" s="46"/>
      <c r="AY100" s="46"/>
      <c r="AZ100" s="46"/>
    </row>
    <row r="101" spans="1:52" ht="6.75" customHeight="1">
      <c r="A101" s="584"/>
      <c r="B101" s="585"/>
      <c r="C101" s="585"/>
      <c r="D101" s="585"/>
      <c r="E101" s="585"/>
      <c r="F101" s="585"/>
      <c r="G101" s="585"/>
      <c r="H101" s="585"/>
      <c r="I101" s="585"/>
      <c r="J101" s="585"/>
      <c r="K101" s="585"/>
      <c r="L101" s="585"/>
      <c r="M101" s="586"/>
      <c r="N101" s="586"/>
      <c r="O101" s="586"/>
      <c r="P101" s="586"/>
      <c r="Q101" s="586"/>
      <c r="R101" s="586"/>
      <c r="S101" s="586"/>
      <c r="T101" s="586"/>
      <c r="U101" s="586"/>
      <c r="V101" s="586"/>
      <c r="W101" s="586"/>
      <c r="X101" s="586"/>
      <c r="Y101" s="586"/>
      <c r="Z101" s="586"/>
      <c r="AA101" s="586"/>
      <c r="AB101" s="586"/>
      <c r="AC101" s="586"/>
      <c r="AD101" s="586"/>
      <c r="AE101" s="586"/>
      <c r="AF101" s="586"/>
      <c r="AG101" s="586"/>
      <c r="AH101" s="586"/>
      <c r="AI101" s="586"/>
      <c r="AJ101" s="587"/>
      <c r="AK101" s="47"/>
      <c r="AM101" s="49"/>
      <c r="AN101" s="49"/>
      <c r="AO101" s="49"/>
      <c r="AP101" s="49"/>
      <c r="AQ101" s="49"/>
      <c r="AR101" s="49"/>
      <c r="AS101" s="49"/>
      <c r="AT101" s="49"/>
      <c r="AU101" s="49"/>
      <c r="AV101" s="49"/>
      <c r="AW101" s="49"/>
      <c r="AX101" s="49"/>
      <c r="AY101" s="49"/>
      <c r="AZ101" s="49"/>
    </row>
    <row r="102" spans="1:52" s="49" customFormat="1" ht="13.5" customHeight="1">
      <c r="A102" s="216" t="s">
        <v>90</v>
      </c>
      <c r="B102" s="217"/>
      <c r="C102" s="217"/>
      <c r="D102" s="217"/>
      <c r="E102" s="217"/>
      <c r="F102" s="217"/>
      <c r="G102" s="217"/>
      <c r="H102" s="217"/>
      <c r="I102" s="217"/>
      <c r="J102" s="217"/>
      <c r="K102" s="217"/>
      <c r="L102" s="217"/>
      <c r="M102" s="217"/>
      <c r="N102" s="217"/>
      <c r="O102" s="217"/>
      <c r="P102" s="217"/>
      <c r="Q102" s="217"/>
      <c r="R102" s="217"/>
      <c r="S102" s="217"/>
      <c r="T102" s="217"/>
      <c r="U102" s="217"/>
      <c r="V102" s="217"/>
      <c r="W102" s="217"/>
      <c r="X102" s="217"/>
      <c r="Y102" s="217"/>
      <c r="Z102" s="217"/>
      <c r="AA102" s="217"/>
      <c r="AB102" s="217"/>
      <c r="AC102" s="217"/>
      <c r="AD102" s="217"/>
      <c r="AE102" s="217"/>
      <c r="AF102" s="217"/>
      <c r="AG102" s="217"/>
      <c r="AH102" s="217"/>
      <c r="AI102" s="217"/>
      <c r="AJ102" s="218"/>
    </row>
    <row r="103" spans="1:52" s="49" customFormat="1" ht="12.75" customHeight="1">
      <c r="A103" s="302" t="s">
        <v>91</v>
      </c>
      <c r="B103" s="1141" t="s">
        <v>436</v>
      </c>
      <c r="C103" s="1141"/>
      <c r="D103" s="1141"/>
      <c r="E103" s="1141"/>
      <c r="F103" s="1141"/>
      <c r="G103" s="1141"/>
      <c r="H103" s="1141"/>
      <c r="I103" s="1141"/>
      <c r="J103" s="1141"/>
      <c r="K103" s="1141"/>
      <c r="L103" s="1141"/>
      <c r="M103" s="1141"/>
      <c r="N103" s="1141"/>
      <c r="O103" s="1141"/>
      <c r="P103" s="1141"/>
      <c r="Q103" s="1141"/>
      <c r="R103" s="1141"/>
      <c r="S103" s="1141"/>
      <c r="T103" s="1141"/>
      <c r="U103" s="1141"/>
      <c r="V103" s="1141"/>
      <c r="W103" s="1141"/>
      <c r="X103" s="1141"/>
      <c r="Y103" s="1141"/>
      <c r="Z103" s="1141"/>
      <c r="AA103" s="1141"/>
      <c r="AB103" s="1141"/>
      <c r="AC103" s="1141"/>
      <c r="AD103" s="1141"/>
      <c r="AE103" s="1141"/>
      <c r="AF103" s="1141"/>
      <c r="AG103" s="1141"/>
      <c r="AH103" s="1141"/>
      <c r="AI103" s="1141"/>
      <c r="AJ103" s="1141"/>
    </row>
    <row r="104" spans="1:52" s="49" customFormat="1" ht="5.25" customHeight="1">
      <c r="A104" s="302"/>
      <c r="B104" s="704"/>
      <c r="C104" s="704"/>
      <c r="D104" s="704"/>
      <c r="E104" s="704"/>
      <c r="F104" s="704"/>
      <c r="G104" s="704"/>
      <c r="H104" s="704"/>
      <c r="I104" s="704"/>
      <c r="J104" s="704"/>
      <c r="K104" s="704"/>
      <c r="L104" s="704"/>
      <c r="M104" s="704"/>
      <c r="N104" s="704"/>
      <c r="O104" s="704"/>
      <c r="P104" s="704"/>
      <c r="Q104" s="704"/>
      <c r="R104" s="704"/>
      <c r="S104" s="704"/>
      <c r="T104" s="704"/>
      <c r="U104" s="704"/>
      <c r="V104" s="704"/>
      <c r="W104" s="704"/>
      <c r="X104" s="704"/>
      <c r="Y104" s="704"/>
      <c r="Z104" s="704"/>
      <c r="AA104" s="704"/>
      <c r="AB104" s="704"/>
      <c r="AC104" s="704"/>
      <c r="AD104" s="704"/>
      <c r="AE104" s="704"/>
      <c r="AF104" s="704"/>
      <c r="AG104" s="704"/>
      <c r="AH104" s="704"/>
      <c r="AI104" s="704"/>
      <c r="AJ104" s="704"/>
    </row>
    <row r="105" spans="1:52" s="49" customFormat="1" ht="3.75" customHeight="1">
      <c r="A105" s="303"/>
      <c r="B105" s="304"/>
      <c r="C105" s="304"/>
      <c r="D105" s="304"/>
      <c r="E105" s="304"/>
      <c r="F105" s="304"/>
      <c r="G105" s="304"/>
      <c r="H105" s="304"/>
      <c r="I105" s="304"/>
      <c r="J105" s="304"/>
      <c r="K105" s="304"/>
      <c r="L105" s="304"/>
      <c r="M105" s="303"/>
      <c r="N105" s="303"/>
      <c r="O105" s="305"/>
      <c r="P105" s="305"/>
      <c r="Q105" s="303"/>
      <c r="R105" s="305"/>
      <c r="S105" s="305"/>
      <c r="T105" s="303"/>
      <c r="U105" s="227"/>
      <c r="V105" s="227"/>
      <c r="W105" s="303"/>
      <c r="X105" s="303"/>
      <c r="Y105" s="305"/>
      <c r="Z105" s="305"/>
      <c r="AA105" s="303"/>
      <c r="AB105" s="305"/>
      <c r="AC105" s="305"/>
      <c r="AD105" s="303"/>
      <c r="AE105" s="303"/>
      <c r="AF105" s="303"/>
      <c r="AG105" s="303"/>
      <c r="AH105" s="303"/>
      <c r="AI105" s="303"/>
      <c r="AJ105" s="306"/>
    </row>
    <row r="106" spans="1:52" s="49" customFormat="1" ht="18" customHeight="1">
      <c r="A106" s="264" t="s">
        <v>398</v>
      </c>
      <c r="B106" s="303"/>
      <c r="C106" s="308"/>
      <c r="D106" s="308"/>
      <c r="E106" s="308"/>
      <c r="F106" s="308"/>
      <c r="G106" s="308"/>
      <c r="H106" s="308"/>
      <c r="I106" s="308"/>
      <c r="J106" s="308"/>
      <c r="K106" s="308"/>
      <c r="L106" s="308"/>
      <c r="M106" s="308"/>
      <c r="N106" s="308"/>
      <c r="O106" s="308"/>
      <c r="P106" s="308"/>
      <c r="Q106" s="308"/>
      <c r="R106" s="308"/>
      <c r="S106" s="308"/>
      <c r="T106" s="308"/>
      <c r="U106" s="308"/>
      <c r="V106" s="308"/>
      <c r="W106" s="308"/>
      <c r="X106" s="308"/>
      <c r="Y106" s="308"/>
      <c r="Z106" s="308"/>
      <c r="AA106" s="308"/>
      <c r="AB106" s="308"/>
      <c r="AC106" s="308"/>
      <c r="AD106" s="308"/>
      <c r="AE106" s="308"/>
      <c r="AF106" s="308"/>
      <c r="AG106" s="308"/>
      <c r="AH106" s="308"/>
      <c r="AI106" s="308"/>
      <c r="AJ106" s="309"/>
    </row>
    <row r="107" spans="1:52" s="49" customFormat="1" ht="18" customHeight="1">
      <c r="A107" s="310" t="s">
        <v>386</v>
      </c>
      <c r="B107" s="311"/>
      <c r="C107" s="312"/>
      <c r="D107" s="312"/>
      <c r="E107" s="308"/>
      <c r="F107" s="312"/>
      <c r="G107" s="312"/>
      <c r="H107" s="312"/>
      <c r="I107" s="308"/>
      <c r="J107" s="312"/>
      <c r="K107" s="312"/>
      <c r="L107" s="312"/>
      <c r="M107" s="312"/>
      <c r="N107" s="312"/>
      <c r="O107" s="308"/>
      <c r="P107" s="312"/>
      <c r="Q107" s="312"/>
      <c r="R107" s="312"/>
      <c r="S107" s="312"/>
      <c r="T107" s="312"/>
      <c r="U107" s="312"/>
      <c r="V107" s="308"/>
      <c r="W107" s="312"/>
      <c r="X107" s="312"/>
      <c r="Y107" s="308"/>
      <c r="Z107" s="308"/>
      <c r="AA107" s="312"/>
      <c r="AB107" s="312"/>
      <c r="AC107" s="312"/>
      <c r="AD107" s="312"/>
      <c r="AE107" s="209"/>
      <c r="AF107" s="209"/>
      <c r="AG107" s="209"/>
      <c r="AH107" s="209"/>
      <c r="AI107" s="209"/>
      <c r="AJ107" s="209"/>
    </row>
    <row r="108" spans="1:52" s="49" customFormat="1" ht="24.75" customHeight="1">
      <c r="A108" s="876" t="s">
        <v>49</v>
      </c>
      <c r="B108" s="877"/>
      <c r="C108" s="877"/>
      <c r="D108" s="1049"/>
      <c r="E108" s="313"/>
      <c r="F108" s="314" t="s">
        <v>47</v>
      </c>
      <c r="G108" s="225"/>
      <c r="H108" s="225"/>
      <c r="I108" s="315"/>
      <c r="J108" s="314" t="s">
        <v>92</v>
      </c>
      <c r="K108" s="225"/>
      <c r="L108" s="225"/>
      <c r="M108" s="225"/>
      <c r="N108" s="225"/>
      <c r="O108" s="315"/>
      <c r="P108" s="314" t="s">
        <v>93</v>
      </c>
      <c r="Q108" s="225"/>
      <c r="R108" s="225"/>
      <c r="S108" s="225"/>
      <c r="T108" s="225"/>
      <c r="U108" s="225"/>
      <c r="V108" s="315"/>
      <c r="W108" s="314" t="s">
        <v>48</v>
      </c>
      <c r="X108" s="225"/>
      <c r="Y108" s="316"/>
      <c r="Z108" s="315"/>
      <c r="AA108" s="314" t="s">
        <v>43</v>
      </c>
      <c r="AB108" s="225"/>
      <c r="AC108" s="225"/>
      <c r="AD108" s="225"/>
      <c r="AE108" s="316"/>
      <c r="AF108" s="316"/>
      <c r="AG108" s="316"/>
      <c r="AH108" s="316"/>
      <c r="AI108" s="316"/>
      <c r="AJ108" s="317"/>
      <c r="AK108" s="50"/>
    </row>
    <row r="109" spans="1:52" s="49" customFormat="1" ht="18" customHeight="1">
      <c r="A109" s="1050" t="s">
        <v>46</v>
      </c>
      <c r="B109" s="1051"/>
      <c r="C109" s="1051"/>
      <c r="D109" s="1051"/>
      <c r="E109" s="318" t="s">
        <v>252</v>
      </c>
      <c r="F109" s="319"/>
      <c r="G109" s="320"/>
      <c r="H109" s="320"/>
      <c r="I109" s="321"/>
      <c r="J109" s="320"/>
      <c r="K109" s="320"/>
      <c r="L109" s="320"/>
      <c r="M109" s="320"/>
      <c r="N109" s="320"/>
      <c r="O109" s="322"/>
      <c r="P109" s="320"/>
      <c r="Q109" s="320"/>
      <c r="R109" s="320"/>
      <c r="S109" s="320"/>
      <c r="T109" s="320"/>
      <c r="U109" s="320"/>
      <c r="V109" s="322"/>
      <c r="W109" s="320"/>
      <c r="X109" s="320"/>
      <c r="Y109" s="321"/>
      <c r="Z109" s="321"/>
      <c r="AA109" s="320"/>
      <c r="AB109" s="320"/>
      <c r="AC109" s="320"/>
      <c r="AD109" s="320"/>
      <c r="AE109" s="320"/>
      <c r="AF109" s="320"/>
      <c r="AG109" s="320"/>
      <c r="AH109" s="320"/>
      <c r="AI109" s="320"/>
      <c r="AJ109" s="323"/>
      <c r="AK109" s="50"/>
    </row>
    <row r="110" spans="1:52" s="49" customFormat="1" ht="18" customHeight="1">
      <c r="A110" s="1052"/>
      <c r="B110" s="985"/>
      <c r="C110" s="985"/>
      <c r="D110" s="985"/>
      <c r="E110" s="324"/>
      <c r="F110" s="322" t="s">
        <v>50</v>
      </c>
      <c r="G110" s="321"/>
      <c r="H110" s="321"/>
      <c r="I110" s="321"/>
      <c r="J110" s="321"/>
      <c r="K110" s="325"/>
      <c r="L110" s="322" t="s">
        <v>169</v>
      </c>
      <c r="M110" s="321"/>
      <c r="N110" s="321"/>
      <c r="O110" s="322"/>
      <c r="P110" s="322"/>
      <c r="Q110" s="326"/>
      <c r="R110" s="327"/>
      <c r="S110" s="322" t="s">
        <v>43</v>
      </c>
      <c r="T110" s="322"/>
      <c r="U110" s="322" t="s">
        <v>44</v>
      </c>
      <c r="V110" s="1148"/>
      <c r="W110" s="1148"/>
      <c r="X110" s="1148"/>
      <c r="Y110" s="1148"/>
      <c r="Z110" s="1148"/>
      <c r="AA110" s="1148"/>
      <c r="AB110" s="1148"/>
      <c r="AC110" s="1148"/>
      <c r="AD110" s="1148"/>
      <c r="AE110" s="1148"/>
      <c r="AF110" s="1148"/>
      <c r="AG110" s="1148"/>
      <c r="AH110" s="1148"/>
      <c r="AI110" s="1148"/>
      <c r="AJ110" s="328" t="s">
        <v>45</v>
      </c>
      <c r="AK110" s="50"/>
    </row>
    <row r="111" spans="1:52" s="49" customFormat="1" ht="18" customHeight="1" thickBot="1">
      <c r="A111" s="1052"/>
      <c r="B111" s="985"/>
      <c r="C111" s="985"/>
      <c r="D111" s="985"/>
      <c r="E111" s="329" t="s">
        <v>364</v>
      </c>
      <c r="F111" s="326"/>
      <c r="G111" s="321"/>
      <c r="H111" s="321"/>
      <c r="I111" s="321"/>
      <c r="J111" s="321"/>
      <c r="K111" s="303"/>
      <c r="L111" s="321"/>
      <c r="M111" s="209"/>
      <c r="N111" s="674"/>
      <c r="O111" s="322"/>
      <c r="P111" s="326"/>
      <c r="Q111" s="326"/>
      <c r="R111" s="326"/>
      <c r="S111" s="330"/>
      <c r="T111" s="330"/>
      <c r="U111" s="330"/>
      <c r="V111" s="330"/>
      <c r="W111" s="330"/>
      <c r="X111" s="330"/>
      <c r="Y111" s="330"/>
      <c r="Z111" s="330"/>
      <c r="AA111" s="330"/>
      <c r="AB111" s="330"/>
      <c r="AC111" s="330"/>
      <c r="AD111" s="330"/>
      <c r="AE111" s="330"/>
      <c r="AF111" s="330"/>
      <c r="AG111" s="330"/>
      <c r="AH111" s="330"/>
      <c r="AI111" s="330"/>
      <c r="AJ111" s="331"/>
      <c r="AK111" s="50"/>
    </row>
    <row r="112" spans="1:52" s="49" customFormat="1" ht="82.5" customHeight="1" thickBot="1">
      <c r="A112" s="1052"/>
      <c r="B112" s="985"/>
      <c r="C112" s="985"/>
      <c r="D112" s="985"/>
      <c r="E112" s="1153" t="s">
        <v>520</v>
      </c>
      <c r="F112" s="1154"/>
      <c r="G112" s="1154"/>
      <c r="H112" s="1154"/>
      <c r="I112" s="1154"/>
      <c r="J112" s="1154"/>
      <c r="K112" s="1154"/>
      <c r="L112" s="1154"/>
      <c r="M112" s="1154"/>
      <c r="N112" s="1154"/>
      <c r="O112" s="1154"/>
      <c r="P112" s="1154"/>
      <c r="Q112" s="1154"/>
      <c r="R112" s="1154"/>
      <c r="S112" s="1154"/>
      <c r="T112" s="1154"/>
      <c r="U112" s="1154"/>
      <c r="V112" s="1154"/>
      <c r="W112" s="1154"/>
      <c r="X112" s="1154"/>
      <c r="Y112" s="1154"/>
      <c r="Z112" s="1154"/>
      <c r="AA112" s="1154"/>
      <c r="AB112" s="1154"/>
      <c r="AC112" s="1154"/>
      <c r="AD112" s="1154"/>
      <c r="AE112" s="1154"/>
      <c r="AF112" s="1154"/>
      <c r="AG112" s="1154"/>
      <c r="AH112" s="1154"/>
      <c r="AI112" s="1154"/>
      <c r="AJ112" s="1155"/>
      <c r="AK112" s="50"/>
    </row>
    <row r="113" spans="1:37" s="49" customFormat="1" ht="14.25" customHeight="1" thickBot="1">
      <c r="A113" s="1052"/>
      <c r="B113" s="985"/>
      <c r="C113" s="985"/>
      <c r="D113" s="985"/>
      <c r="E113" s="332" t="s">
        <v>417</v>
      </c>
      <c r="F113" s="321"/>
      <c r="G113" s="321"/>
      <c r="H113" s="321"/>
      <c r="I113" s="321"/>
      <c r="J113" s="321"/>
      <c r="K113" s="321"/>
      <c r="L113" s="321"/>
      <c r="M113" s="321"/>
      <c r="N113" s="321"/>
      <c r="O113" s="321"/>
      <c r="P113" s="321"/>
      <c r="Q113" s="321"/>
      <c r="R113" s="321"/>
      <c r="S113" s="321"/>
      <c r="T113" s="321"/>
      <c r="U113" s="321"/>
      <c r="V113" s="321"/>
      <c r="W113" s="321"/>
      <c r="X113" s="321"/>
      <c r="Y113" s="321"/>
      <c r="Z113" s="321"/>
      <c r="AA113" s="321"/>
      <c r="AB113" s="321"/>
      <c r="AC113" s="321"/>
      <c r="AD113" s="321"/>
      <c r="AE113" s="321"/>
      <c r="AF113" s="321"/>
      <c r="AG113" s="321"/>
      <c r="AH113" s="321"/>
      <c r="AI113" s="321"/>
      <c r="AJ113" s="333"/>
      <c r="AK113" s="50"/>
    </row>
    <row r="114" spans="1:37" s="49" customFormat="1" ht="18" customHeight="1" thickBot="1">
      <c r="A114" s="1053"/>
      <c r="B114" s="1054"/>
      <c r="C114" s="1054"/>
      <c r="D114" s="1054"/>
      <c r="E114" s="334" t="s">
        <v>171</v>
      </c>
      <c r="F114" s="224"/>
      <c r="G114" s="224"/>
      <c r="H114" s="224"/>
      <c r="I114" s="224"/>
      <c r="J114" s="224"/>
      <c r="K114" s="224"/>
      <c r="L114" s="994" t="s">
        <v>521</v>
      </c>
      <c r="M114" s="995"/>
      <c r="N114" s="995"/>
      <c r="O114" s="1055">
        <v>30</v>
      </c>
      <c r="P114" s="1055"/>
      <c r="Q114" s="335" t="s">
        <v>5</v>
      </c>
      <c r="R114" s="1055">
        <v>4</v>
      </c>
      <c r="S114" s="1055"/>
      <c r="T114" s="335" t="s">
        <v>51</v>
      </c>
      <c r="U114" s="336" t="s">
        <v>44</v>
      </c>
      <c r="V114" s="337"/>
      <c r="W114" s="338" t="s">
        <v>52</v>
      </c>
      <c r="X114" s="336"/>
      <c r="Y114" s="336"/>
      <c r="Z114" s="337"/>
      <c r="AA114" s="338" t="s">
        <v>53</v>
      </c>
      <c r="AB114" s="336"/>
      <c r="AC114" s="336" t="s">
        <v>45</v>
      </c>
      <c r="AD114" s="336"/>
      <c r="AE114" s="336"/>
      <c r="AF114" s="336"/>
      <c r="AG114" s="336"/>
      <c r="AH114" s="336"/>
      <c r="AI114" s="336"/>
      <c r="AJ114" s="339"/>
      <c r="AK114" s="50"/>
    </row>
    <row r="115" spans="1:37" s="49" customFormat="1" ht="15" customHeight="1">
      <c r="A115" s="873" t="s">
        <v>456</v>
      </c>
      <c r="B115" s="874"/>
      <c r="C115" s="874"/>
      <c r="D115" s="874"/>
      <c r="E115" s="874"/>
      <c r="F115" s="874"/>
      <c r="G115" s="874"/>
      <c r="H115" s="874"/>
      <c r="I115" s="874"/>
      <c r="J115" s="874"/>
      <c r="K115" s="874"/>
      <c r="L115" s="874"/>
      <c r="M115" s="874"/>
      <c r="N115" s="874"/>
      <c r="O115" s="874"/>
      <c r="P115" s="874"/>
      <c r="Q115" s="874"/>
      <c r="R115" s="874"/>
      <c r="S115" s="874"/>
      <c r="T115" s="874"/>
      <c r="U115" s="874"/>
      <c r="V115" s="874"/>
      <c r="W115" s="874"/>
      <c r="X115" s="874"/>
      <c r="Y115" s="874"/>
      <c r="Z115" s="874"/>
      <c r="AA115" s="874"/>
      <c r="AB115" s="874"/>
      <c r="AC115" s="874"/>
      <c r="AD115" s="874"/>
      <c r="AE115" s="874"/>
      <c r="AF115" s="875"/>
      <c r="AG115" s="774"/>
      <c r="AH115" s="775" t="s">
        <v>124</v>
      </c>
      <c r="AI115" s="774"/>
      <c r="AJ115" s="776"/>
    </row>
    <row r="116" spans="1:37" s="49" customFormat="1" ht="10.5" customHeight="1">
      <c r="A116" s="340"/>
      <c r="B116" s="340"/>
      <c r="C116" s="340"/>
      <c r="D116" s="340"/>
      <c r="E116" s="341"/>
      <c r="F116" s="305"/>
      <c r="G116" s="305"/>
      <c r="H116" s="305"/>
      <c r="I116" s="305"/>
      <c r="J116" s="305"/>
      <c r="K116" s="305"/>
      <c r="L116" s="322"/>
      <c r="M116" s="322"/>
      <c r="N116" s="305"/>
      <c r="O116" s="342"/>
      <c r="P116" s="342"/>
      <c r="Q116" s="342"/>
      <c r="R116" s="342"/>
      <c r="S116" s="342"/>
      <c r="T116" s="342"/>
      <c r="U116" s="305"/>
      <c r="V116" s="305"/>
      <c r="W116" s="343"/>
      <c r="X116" s="305"/>
      <c r="Y116" s="305"/>
      <c r="Z116" s="305"/>
      <c r="AA116" s="342"/>
      <c r="AB116" s="305"/>
      <c r="AC116" s="305"/>
      <c r="AD116" s="305"/>
      <c r="AE116" s="305"/>
      <c r="AF116" s="305"/>
      <c r="AG116" s="305"/>
      <c r="AH116" s="305"/>
      <c r="AI116" s="305"/>
      <c r="AJ116" s="344"/>
    </row>
    <row r="117" spans="1:37" s="49" customFormat="1" ht="18" customHeight="1" thickBot="1">
      <c r="A117" s="345" t="s">
        <v>387</v>
      </c>
      <c r="B117" s="321"/>
      <c r="C117" s="321"/>
      <c r="D117" s="321"/>
      <c r="E117" s="305"/>
      <c r="F117" s="305"/>
      <c r="G117" s="305"/>
      <c r="H117" s="305"/>
      <c r="I117" s="305"/>
      <c r="J117" s="305"/>
      <c r="K117" s="305"/>
      <c r="L117" s="305"/>
      <c r="M117" s="305"/>
      <c r="N117" s="305"/>
      <c r="O117" s="305"/>
      <c r="P117" s="305"/>
      <c r="Q117" s="305"/>
      <c r="R117" s="305"/>
      <c r="S117" s="305"/>
      <c r="T117" s="305"/>
      <c r="U117" s="305"/>
      <c r="V117" s="305"/>
      <c r="W117" s="305"/>
      <c r="X117" s="305"/>
      <c r="Y117" s="305"/>
      <c r="Z117" s="305"/>
      <c r="AA117" s="305"/>
      <c r="AB117" s="305"/>
      <c r="AC117" s="305"/>
      <c r="AD117" s="305"/>
      <c r="AE117" s="305"/>
      <c r="AF117" s="305"/>
      <c r="AG117" s="305"/>
      <c r="AH117" s="305"/>
      <c r="AI117" s="305"/>
      <c r="AJ117" s="305"/>
    </row>
    <row r="118" spans="1:37" s="49" customFormat="1" ht="67.5" customHeight="1" thickBot="1">
      <c r="A118" s="876" t="s">
        <v>139</v>
      </c>
      <c r="B118" s="877"/>
      <c r="C118" s="877"/>
      <c r="D118" s="878"/>
      <c r="E118" s="1056" t="s">
        <v>522</v>
      </c>
      <c r="F118" s="1057"/>
      <c r="G118" s="1057"/>
      <c r="H118" s="1057"/>
      <c r="I118" s="1057"/>
      <c r="J118" s="1057"/>
      <c r="K118" s="1057"/>
      <c r="L118" s="1057"/>
      <c r="M118" s="1057"/>
      <c r="N118" s="1057"/>
      <c r="O118" s="1057"/>
      <c r="P118" s="1057"/>
      <c r="Q118" s="1057"/>
      <c r="R118" s="1057"/>
      <c r="S118" s="1057"/>
      <c r="T118" s="1057"/>
      <c r="U118" s="1057"/>
      <c r="V118" s="1057"/>
      <c r="W118" s="1057"/>
      <c r="X118" s="1057"/>
      <c r="Y118" s="1057"/>
      <c r="Z118" s="1057"/>
      <c r="AA118" s="1057"/>
      <c r="AB118" s="1057"/>
      <c r="AC118" s="1057"/>
      <c r="AD118" s="1057"/>
      <c r="AE118" s="1057"/>
      <c r="AF118" s="1057"/>
      <c r="AG118" s="1057"/>
      <c r="AH118" s="1057"/>
      <c r="AI118" s="1057"/>
      <c r="AJ118" s="1058"/>
      <c r="AK118" s="50"/>
    </row>
    <row r="119" spans="1:37" s="49" customFormat="1" ht="16.5" customHeight="1" thickBot="1">
      <c r="A119" s="1050" t="s">
        <v>138</v>
      </c>
      <c r="B119" s="1051"/>
      <c r="C119" s="1051"/>
      <c r="D119" s="1139"/>
      <c r="E119" s="348"/>
      <c r="F119" s="319" t="s">
        <v>166</v>
      </c>
      <c r="G119" s="320"/>
      <c r="H119" s="320"/>
      <c r="I119" s="320"/>
      <c r="J119" s="320"/>
      <c r="K119" s="320"/>
      <c r="L119" s="320"/>
      <c r="M119" s="320"/>
      <c r="N119" s="348"/>
      <c r="O119" s="319" t="s">
        <v>167</v>
      </c>
      <c r="P119" s="320"/>
      <c r="Q119" s="320"/>
      <c r="R119" s="320"/>
      <c r="S119" s="320"/>
      <c r="T119" s="320"/>
      <c r="U119" s="348"/>
      <c r="V119" s="319" t="s">
        <v>168</v>
      </c>
      <c r="W119" s="320"/>
      <c r="X119" s="320"/>
      <c r="Y119" s="320"/>
      <c r="Z119" s="320"/>
      <c r="AA119" s="320"/>
      <c r="AB119" s="320"/>
      <c r="AC119" s="320"/>
      <c r="AD119" s="320"/>
      <c r="AE119" s="320"/>
      <c r="AF119" s="320"/>
      <c r="AG119" s="320"/>
      <c r="AH119" s="320"/>
      <c r="AI119" s="320"/>
      <c r="AJ119" s="323"/>
      <c r="AK119" s="50"/>
    </row>
    <row r="120" spans="1:37" s="49" customFormat="1" ht="14.25" customHeight="1" thickBot="1">
      <c r="A120" s="1053"/>
      <c r="B120" s="1054"/>
      <c r="C120" s="1054"/>
      <c r="D120" s="1140"/>
      <c r="E120" s="314" t="s">
        <v>179</v>
      </c>
      <c r="F120" s="314"/>
      <c r="G120" s="225"/>
      <c r="H120" s="225"/>
      <c r="I120" s="225"/>
      <c r="J120" s="225"/>
      <c r="K120" s="225"/>
      <c r="L120" s="225"/>
      <c r="M120" s="225"/>
      <c r="N120" s="225"/>
      <c r="O120" s="314"/>
      <c r="P120" s="1150"/>
      <c r="Q120" s="1151"/>
      <c r="R120" s="1151"/>
      <c r="S120" s="1151"/>
      <c r="T120" s="1151"/>
      <c r="U120" s="1151"/>
      <c r="V120" s="1151"/>
      <c r="W120" s="1151"/>
      <c r="X120" s="1151"/>
      <c r="Y120" s="1151"/>
      <c r="Z120" s="1151"/>
      <c r="AA120" s="1151"/>
      <c r="AB120" s="1151"/>
      <c r="AC120" s="1151"/>
      <c r="AD120" s="1151"/>
      <c r="AE120" s="1151"/>
      <c r="AF120" s="1151"/>
      <c r="AG120" s="1151"/>
      <c r="AH120" s="1151"/>
      <c r="AI120" s="1151"/>
      <c r="AJ120" s="1152"/>
      <c r="AK120" s="50"/>
    </row>
    <row r="121" spans="1:37" s="49" customFormat="1" ht="24.75" customHeight="1">
      <c r="A121" s="876" t="s">
        <v>49</v>
      </c>
      <c r="B121" s="877"/>
      <c r="C121" s="877"/>
      <c r="D121" s="1049"/>
      <c r="E121" s="349"/>
      <c r="F121" s="314" t="s">
        <v>47</v>
      </c>
      <c r="G121" s="225"/>
      <c r="H121" s="225"/>
      <c r="I121" s="349"/>
      <c r="J121" s="314" t="s">
        <v>92</v>
      </c>
      <c r="K121" s="225"/>
      <c r="L121" s="225"/>
      <c r="M121" s="225"/>
      <c r="N121" s="225"/>
      <c r="O121" s="350"/>
      <c r="P121" s="314" t="s">
        <v>93</v>
      </c>
      <c r="Q121" s="225"/>
      <c r="R121" s="225"/>
      <c r="S121" s="225"/>
      <c r="T121" s="225"/>
      <c r="U121" s="225"/>
      <c r="V121" s="350"/>
      <c r="W121" s="314" t="s">
        <v>48</v>
      </c>
      <c r="X121" s="225"/>
      <c r="Y121" s="349"/>
      <c r="Z121" s="314" t="s">
        <v>43</v>
      </c>
      <c r="AA121" s="314"/>
      <c r="AB121" s="225"/>
      <c r="AC121" s="225"/>
      <c r="AD121" s="225"/>
      <c r="AE121" s="225"/>
      <c r="AF121" s="225"/>
      <c r="AG121" s="225"/>
      <c r="AH121" s="225"/>
      <c r="AI121" s="225"/>
      <c r="AJ121" s="351"/>
      <c r="AK121" s="50"/>
    </row>
    <row r="122" spans="1:37" s="49" customFormat="1" ht="15" customHeight="1">
      <c r="A122" s="1050" t="s">
        <v>46</v>
      </c>
      <c r="B122" s="1051"/>
      <c r="C122" s="1051"/>
      <c r="D122" s="1051"/>
      <c r="E122" s="318" t="s">
        <v>225</v>
      </c>
      <c r="F122" s="319"/>
      <c r="G122" s="320"/>
      <c r="H122" s="320"/>
      <c r="I122" s="320"/>
      <c r="J122" s="320"/>
      <c r="K122" s="320"/>
      <c r="L122" s="320"/>
      <c r="M122" s="320"/>
      <c r="N122" s="320"/>
      <c r="O122" s="319"/>
      <c r="P122" s="320"/>
      <c r="Q122" s="320"/>
      <c r="R122" s="320"/>
      <c r="S122" s="320"/>
      <c r="T122" s="320"/>
      <c r="U122" s="320"/>
      <c r="V122" s="319"/>
      <c r="W122" s="320"/>
      <c r="X122" s="320"/>
      <c r="Y122" s="320"/>
      <c r="Z122" s="320"/>
      <c r="AA122" s="320"/>
      <c r="AB122" s="320"/>
      <c r="AC122" s="320"/>
      <c r="AD122" s="320"/>
      <c r="AE122" s="320"/>
      <c r="AF122" s="320"/>
      <c r="AG122" s="320"/>
      <c r="AH122" s="320"/>
      <c r="AI122" s="320"/>
      <c r="AJ122" s="323"/>
      <c r="AK122" s="50"/>
    </row>
    <row r="123" spans="1:37" s="49" customFormat="1" ht="18" customHeight="1">
      <c r="A123" s="1052"/>
      <c r="B123" s="985"/>
      <c r="C123" s="985"/>
      <c r="D123" s="985"/>
      <c r="E123" s="352"/>
      <c r="F123" s="322" t="s">
        <v>50</v>
      </c>
      <c r="G123" s="321"/>
      <c r="H123" s="321"/>
      <c r="I123" s="321"/>
      <c r="J123" s="321"/>
      <c r="K123" s="353"/>
      <c r="L123" s="322" t="s">
        <v>170</v>
      </c>
      <c r="M123" s="321"/>
      <c r="N123" s="321"/>
      <c r="O123" s="322"/>
      <c r="P123" s="322"/>
      <c r="Q123" s="326"/>
      <c r="R123" s="286"/>
      <c r="S123" s="322" t="s">
        <v>43</v>
      </c>
      <c r="T123" s="322"/>
      <c r="U123" s="322" t="s">
        <v>44</v>
      </c>
      <c r="V123" s="885"/>
      <c r="W123" s="885"/>
      <c r="X123" s="885"/>
      <c r="Y123" s="885"/>
      <c r="Z123" s="885"/>
      <c r="AA123" s="885"/>
      <c r="AB123" s="885"/>
      <c r="AC123" s="885"/>
      <c r="AD123" s="885"/>
      <c r="AE123" s="885"/>
      <c r="AF123" s="885"/>
      <c r="AG123" s="885"/>
      <c r="AH123" s="885"/>
      <c r="AI123" s="885"/>
      <c r="AJ123" s="328" t="s">
        <v>45</v>
      </c>
      <c r="AK123" s="50"/>
    </row>
    <row r="124" spans="1:37" s="49" customFormat="1" ht="15.75" customHeight="1" thickBot="1">
      <c r="A124" s="1052"/>
      <c r="B124" s="985"/>
      <c r="C124" s="985"/>
      <c r="D124" s="985"/>
      <c r="E124" s="1059" t="s">
        <v>399</v>
      </c>
      <c r="F124" s="1060"/>
      <c r="G124" s="1060"/>
      <c r="H124" s="1060"/>
      <c r="I124" s="1060"/>
      <c r="J124" s="1060"/>
      <c r="K124" s="1060"/>
      <c r="L124" s="1060"/>
      <c r="M124" s="1060"/>
      <c r="N124" s="1060"/>
      <c r="O124" s="1060"/>
      <c r="P124" s="1060"/>
      <c r="Q124" s="1060"/>
      <c r="R124" s="1060"/>
      <c r="S124" s="1060"/>
      <c r="T124" s="1060"/>
      <c r="U124" s="1060"/>
      <c r="V124" s="1060"/>
      <c r="W124" s="1060"/>
      <c r="X124" s="1060"/>
      <c r="Y124" s="1060"/>
      <c r="Z124" s="1060"/>
      <c r="AA124" s="1060"/>
      <c r="AB124" s="1060"/>
      <c r="AC124" s="1060"/>
      <c r="AD124" s="1060"/>
      <c r="AE124" s="1060"/>
      <c r="AF124" s="1060"/>
      <c r="AG124" s="1060"/>
      <c r="AH124" s="1060"/>
      <c r="AI124" s="1060"/>
      <c r="AJ124" s="1061"/>
      <c r="AK124" s="50"/>
    </row>
    <row r="125" spans="1:37" s="49" customFormat="1" ht="82.5" customHeight="1" thickBot="1">
      <c r="A125" s="1052"/>
      <c r="B125" s="985"/>
      <c r="C125" s="985"/>
      <c r="D125" s="985"/>
      <c r="E125" s="987" t="s">
        <v>523</v>
      </c>
      <c r="F125" s="988"/>
      <c r="G125" s="988"/>
      <c r="H125" s="988"/>
      <c r="I125" s="988"/>
      <c r="J125" s="988"/>
      <c r="K125" s="988"/>
      <c r="L125" s="988"/>
      <c r="M125" s="988"/>
      <c r="N125" s="988"/>
      <c r="O125" s="988"/>
      <c r="P125" s="988"/>
      <c r="Q125" s="988"/>
      <c r="R125" s="988"/>
      <c r="S125" s="988"/>
      <c r="T125" s="988"/>
      <c r="U125" s="988"/>
      <c r="V125" s="988"/>
      <c r="W125" s="988"/>
      <c r="X125" s="988"/>
      <c r="Y125" s="988"/>
      <c r="Z125" s="988"/>
      <c r="AA125" s="988"/>
      <c r="AB125" s="988"/>
      <c r="AC125" s="988"/>
      <c r="AD125" s="988"/>
      <c r="AE125" s="988"/>
      <c r="AF125" s="988"/>
      <c r="AG125" s="988"/>
      <c r="AH125" s="988"/>
      <c r="AI125" s="988"/>
      <c r="AJ125" s="989"/>
      <c r="AK125" s="50"/>
    </row>
    <row r="126" spans="1:37" s="49" customFormat="1" ht="13.8" thickBot="1">
      <c r="A126" s="1052"/>
      <c r="B126" s="985"/>
      <c r="C126" s="985"/>
      <c r="D126" s="985"/>
      <c r="E126" s="332" t="s">
        <v>270</v>
      </c>
      <c r="F126" s="321"/>
      <c r="G126" s="321"/>
      <c r="H126" s="321"/>
      <c r="I126" s="321"/>
      <c r="J126" s="321"/>
      <c r="K126" s="321"/>
      <c r="L126" s="321"/>
      <c r="M126" s="321"/>
      <c r="N126" s="321"/>
      <c r="O126" s="321"/>
      <c r="P126" s="321"/>
      <c r="Q126" s="321"/>
      <c r="R126" s="321"/>
      <c r="S126" s="321"/>
      <c r="T126" s="321"/>
      <c r="U126" s="321"/>
      <c r="V126" s="321"/>
      <c r="W126" s="321"/>
      <c r="X126" s="321"/>
      <c r="Y126" s="321"/>
      <c r="Z126" s="321"/>
      <c r="AA126" s="321"/>
      <c r="AB126" s="321"/>
      <c r="AC126" s="321"/>
      <c r="AD126" s="321"/>
      <c r="AE126" s="321"/>
      <c r="AF126" s="321"/>
      <c r="AG126" s="321"/>
      <c r="AH126" s="321"/>
      <c r="AI126" s="321"/>
      <c r="AJ126" s="333"/>
      <c r="AK126" s="47"/>
    </row>
    <row r="127" spans="1:37" s="49" customFormat="1" ht="18" customHeight="1" thickBot="1">
      <c r="A127" s="1053"/>
      <c r="B127" s="1054"/>
      <c r="C127" s="1054"/>
      <c r="D127" s="1054"/>
      <c r="E127" s="334" t="s">
        <v>171</v>
      </c>
      <c r="F127" s="224"/>
      <c r="G127" s="224"/>
      <c r="H127" s="224"/>
      <c r="I127" s="224"/>
      <c r="J127" s="224"/>
      <c r="K127" s="354"/>
      <c r="L127" s="994" t="s">
        <v>33</v>
      </c>
      <c r="M127" s="995"/>
      <c r="N127" s="993" t="s">
        <v>524</v>
      </c>
      <c r="O127" s="993"/>
      <c r="P127" s="335" t="s">
        <v>5</v>
      </c>
      <c r="Q127" s="993">
        <v>10</v>
      </c>
      <c r="R127" s="993"/>
      <c r="S127" s="335" t="s">
        <v>51</v>
      </c>
      <c r="T127" s="336" t="s">
        <v>44</v>
      </c>
      <c r="U127" s="355"/>
      <c r="V127" s="338" t="s">
        <v>52</v>
      </c>
      <c r="W127" s="336"/>
      <c r="X127" s="336"/>
      <c r="Y127" s="355"/>
      <c r="Z127" s="335" t="s">
        <v>53</v>
      </c>
      <c r="AA127" s="336"/>
      <c r="AB127" s="336" t="s">
        <v>45</v>
      </c>
      <c r="AC127" s="336"/>
      <c r="AD127" s="336"/>
      <c r="AE127" s="336"/>
      <c r="AF127" s="336"/>
      <c r="AG127" s="336"/>
      <c r="AH127" s="336"/>
      <c r="AI127" s="336"/>
      <c r="AJ127" s="339"/>
      <c r="AK127" s="50"/>
    </row>
    <row r="128" spans="1:37" s="49" customFormat="1" ht="15" customHeight="1">
      <c r="A128" s="873" t="s">
        <v>456</v>
      </c>
      <c r="B128" s="874"/>
      <c r="C128" s="874"/>
      <c r="D128" s="874"/>
      <c r="E128" s="874"/>
      <c r="F128" s="874"/>
      <c r="G128" s="874"/>
      <c r="H128" s="874"/>
      <c r="I128" s="874"/>
      <c r="J128" s="874"/>
      <c r="K128" s="874"/>
      <c r="L128" s="874"/>
      <c r="M128" s="874"/>
      <c r="N128" s="874"/>
      <c r="O128" s="874"/>
      <c r="P128" s="874"/>
      <c r="Q128" s="874"/>
      <c r="R128" s="874"/>
      <c r="S128" s="874"/>
      <c r="T128" s="874"/>
      <c r="U128" s="874"/>
      <c r="V128" s="874"/>
      <c r="W128" s="874"/>
      <c r="X128" s="874"/>
      <c r="Y128" s="874"/>
      <c r="Z128" s="874"/>
      <c r="AA128" s="874"/>
      <c r="AB128" s="874"/>
      <c r="AC128" s="874"/>
      <c r="AD128" s="874"/>
      <c r="AE128" s="874"/>
      <c r="AF128" s="875"/>
      <c r="AG128" s="346"/>
      <c r="AH128" s="347" t="s">
        <v>124</v>
      </c>
      <c r="AI128" s="346"/>
      <c r="AJ128" s="771"/>
    </row>
    <row r="129" spans="1:42" s="49" customFormat="1" ht="10.5" customHeight="1">
      <c r="A129" s="659"/>
      <c r="B129" s="659"/>
      <c r="C129" s="659"/>
      <c r="D129" s="659"/>
      <c r="E129" s="341"/>
      <c r="F129" s="305"/>
      <c r="G129" s="305"/>
      <c r="H129" s="305"/>
      <c r="I129" s="305"/>
      <c r="J129" s="305"/>
      <c r="K129" s="305"/>
      <c r="L129" s="342"/>
      <c r="M129" s="342"/>
      <c r="N129" s="342"/>
      <c r="O129" s="342"/>
      <c r="P129" s="342"/>
      <c r="Q129" s="342"/>
      <c r="R129" s="342"/>
      <c r="S129" s="342"/>
      <c r="T129" s="342"/>
      <c r="U129" s="342"/>
      <c r="V129" s="342"/>
      <c r="W129" s="342"/>
      <c r="X129" s="342"/>
      <c r="Y129" s="342"/>
      <c r="Z129" s="342"/>
      <c r="AA129" s="305"/>
      <c r="AB129" s="305"/>
      <c r="AC129" s="305"/>
      <c r="AD129" s="305"/>
      <c r="AE129" s="305"/>
      <c r="AF129" s="305"/>
      <c r="AG129" s="305"/>
      <c r="AH129" s="305"/>
      <c r="AI129" s="305"/>
      <c r="AJ129" s="672"/>
      <c r="AK129" s="50"/>
      <c r="AM129" s="46"/>
      <c r="AN129" s="46"/>
      <c r="AO129" s="46"/>
    </row>
    <row r="130" spans="1:42" s="49" customFormat="1" ht="18" customHeight="1">
      <c r="A130" s="307" t="s">
        <v>388</v>
      </c>
      <c r="B130" s="303"/>
      <c r="C130" s="659"/>
      <c r="D130" s="659"/>
      <c r="E130" s="659"/>
      <c r="F130" s="659"/>
      <c r="G130" s="659"/>
      <c r="H130" s="659"/>
      <c r="I130" s="659"/>
      <c r="J130" s="659"/>
      <c r="K130" s="659"/>
      <c r="L130" s="659"/>
      <c r="M130" s="659"/>
      <c r="N130" s="659"/>
      <c r="O130" s="659"/>
      <c r="P130" s="659"/>
      <c r="Q130" s="659"/>
      <c r="R130" s="659"/>
      <c r="S130" s="659"/>
      <c r="T130" s="659"/>
      <c r="U130" s="659"/>
      <c r="V130" s="659"/>
      <c r="W130" s="659"/>
      <c r="X130" s="659"/>
      <c r="Y130" s="659"/>
      <c r="Z130" s="659"/>
      <c r="AA130" s="659"/>
      <c r="AB130" s="659"/>
      <c r="AC130" s="659"/>
      <c r="AD130" s="659"/>
      <c r="AE130" s="659"/>
      <c r="AF130" s="772"/>
      <c r="AG130" s="772"/>
      <c r="AH130" s="772"/>
      <c r="AI130" s="772"/>
      <c r="AJ130" s="772"/>
      <c r="AK130" s="46"/>
      <c r="AL130" s="46"/>
      <c r="AM130" s="46"/>
      <c r="AN130" s="46"/>
      <c r="AO130" s="46"/>
      <c r="AP130" s="50"/>
    </row>
    <row r="131" spans="1:42" s="49" customFormat="1" ht="19.5" customHeight="1">
      <c r="A131" s="936" t="s">
        <v>49</v>
      </c>
      <c r="B131" s="937"/>
      <c r="C131" s="937"/>
      <c r="D131" s="1067"/>
      <c r="E131" s="996" t="s">
        <v>325</v>
      </c>
      <c r="F131" s="997"/>
      <c r="G131" s="997"/>
      <c r="H131" s="998"/>
      <c r="I131" s="588"/>
      <c r="J131" s="999" t="s">
        <v>47</v>
      </c>
      <c r="K131" s="999"/>
      <c r="L131" s="999"/>
      <c r="M131" s="588"/>
      <c r="N131" s="1000" t="s">
        <v>326</v>
      </c>
      <c r="O131" s="1000"/>
      <c r="P131" s="1000"/>
      <c r="Q131" s="1000"/>
      <c r="R131" s="1000"/>
      <c r="S131" s="1000"/>
      <c r="T131" s="588"/>
      <c r="U131" s="1000" t="s">
        <v>327</v>
      </c>
      <c r="V131" s="1000"/>
      <c r="W131" s="1000"/>
      <c r="X131" s="1000"/>
      <c r="Y131" s="1000"/>
      <c r="Z131" s="1000"/>
      <c r="AA131" s="320"/>
      <c r="AB131" s="320"/>
      <c r="AC131" s="320"/>
      <c r="AD131" s="316"/>
      <c r="AE131" s="320"/>
      <c r="AF131" s="320"/>
      <c r="AG131" s="320"/>
      <c r="AH131" s="316"/>
      <c r="AI131" s="316"/>
      <c r="AJ131" s="589"/>
      <c r="AK131" s="46"/>
      <c r="AL131" s="46"/>
      <c r="AM131" s="46"/>
      <c r="AN131" s="46"/>
      <c r="AO131" s="46"/>
      <c r="AP131" s="50"/>
    </row>
    <row r="132" spans="1:42" s="49" customFormat="1" ht="19.5" customHeight="1">
      <c r="A132" s="873"/>
      <c r="B132" s="874"/>
      <c r="C132" s="874"/>
      <c r="D132" s="875"/>
      <c r="E132" s="1001" t="s">
        <v>43</v>
      </c>
      <c r="F132" s="1002"/>
      <c r="G132" s="1002"/>
      <c r="H132" s="1003"/>
      <c r="I132" s="588"/>
      <c r="J132" s="999" t="s">
        <v>92</v>
      </c>
      <c r="K132" s="999"/>
      <c r="L132" s="999"/>
      <c r="M132" s="588"/>
      <c r="N132" s="999" t="s">
        <v>328</v>
      </c>
      <c r="O132" s="999"/>
      <c r="P132" s="999"/>
      <c r="Q132" s="999"/>
      <c r="R132" s="999"/>
      <c r="S132" s="999"/>
      <c r="T132" s="588"/>
      <c r="U132" s="1004" t="s">
        <v>48</v>
      </c>
      <c r="V132" s="1004"/>
      <c r="W132" s="1004"/>
      <c r="X132" s="1004"/>
      <c r="Y132" s="1004"/>
      <c r="Z132" s="1004"/>
      <c r="AA132" s="673"/>
      <c r="AB132" s="1004" t="s">
        <v>43</v>
      </c>
      <c r="AC132" s="1004"/>
      <c r="AD132" s="1004"/>
      <c r="AE132" s="316" t="s">
        <v>44</v>
      </c>
      <c r="AF132" s="588"/>
      <c r="AG132" s="588"/>
      <c r="AH132" s="588"/>
      <c r="AI132" s="588"/>
      <c r="AJ132" s="590" t="s">
        <v>45</v>
      </c>
      <c r="AK132" s="46"/>
      <c r="AL132" s="46"/>
    </row>
    <row r="133" spans="1:42" s="49" customFormat="1" ht="15.75" customHeight="1">
      <c r="A133" s="936" t="s">
        <v>46</v>
      </c>
      <c r="B133" s="937"/>
      <c r="C133" s="937"/>
      <c r="D133" s="1067"/>
      <c r="E133" s="730" t="s">
        <v>252</v>
      </c>
      <c r="F133" s="319"/>
      <c r="G133" s="320"/>
      <c r="H133" s="320"/>
      <c r="I133" s="320"/>
      <c r="J133" s="320"/>
      <c r="K133" s="320"/>
      <c r="L133" s="320"/>
      <c r="M133" s="320"/>
      <c r="N133" s="320"/>
      <c r="O133" s="319"/>
      <c r="P133" s="320"/>
      <c r="Q133" s="320"/>
      <c r="R133" s="320"/>
      <c r="S133" s="320"/>
      <c r="T133" s="320"/>
      <c r="U133" s="320"/>
      <c r="V133" s="319"/>
      <c r="W133" s="320"/>
      <c r="X133" s="320"/>
      <c r="Y133" s="320"/>
      <c r="Z133" s="320"/>
      <c r="AA133" s="320"/>
      <c r="AB133" s="320"/>
      <c r="AC133" s="320"/>
      <c r="AD133" s="320"/>
      <c r="AE133" s="320"/>
      <c r="AF133" s="320"/>
      <c r="AG133" s="320"/>
      <c r="AH133" s="320"/>
      <c r="AI133" s="320"/>
      <c r="AJ133" s="323"/>
      <c r="AM133" s="46"/>
      <c r="AN133" s="46"/>
    </row>
    <row r="134" spans="1:42" s="49" customFormat="1" ht="18" customHeight="1">
      <c r="A134" s="1208"/>
      <c r="B134" s="1209"/>
      <c r="C134" s="1209"/>
      <c r="D134" s="1210"/>
      <c r="E134" s="591"/>
      <c r="F134" s="322" t="s">
        <v>50</v>
      </c>
      <c r="G134" s="660"/>
      <c r="H134" s="660"/>
      <c r="I134" s="660"/>
      <c r="J134" s="660"/>
      <c r="K134" s="591"/>
      <c r="L134" s="322" t="s">
        <v>169</v>
      </c>
      <c r="M134" s="660"/>
      <c r="N134" s="660"/>
      <c r="O134" s="322"/>
      <c r="P134" s="322"/>
      <c r="Q134" s="326"/>
      <c r="R134" s="592"/>
      <c r="S134" s="322" t="s">
        <v>43</v>
      </c>
      <c r="T134" s="322"/>
      <c r="U134" s="322" t="s">
        <v>44</v>
      </c>
      <c r="V134" s="907"/>
      <c r="W134" s="907"/>
      <c r="X134" s="907"/>
      <c r="Y134" s="907"/>
      <c r="Z134" s="907"/>
      <c r="AA134" s="907"/>
      <c r="AB134" s="907"/>
      <c r="AC134" s="907"/>
      <c r="AD134" s="907"/>
      <c r="AE134" s="907"/>
      <c r="AF134" s="907"/>
      <c r="AG134" s="907"/>
      <c r="AH134" s="907"/>
      <c r="AI134" s="907"/>
      <c r="AJ134" s="328" t="s">
        <v>45</v>
      </c>
      <c r="AK134" s="46"/>
      <c r="AL134" s="46"/>
    </row>
    <row r="135" spans="1:42" s="49" customFormat="1" ht="15.75" customHeight="1" thickBot="1">
      <c r="A135" s="1208"/>
      <c r="B135" s="1209"/>
      <c r="C135" s="1209"/>
      <c r="D135" s="1210"/>
      <c r="E135" s="326" t="s">
        <v>400</v>
      </c>
      <c r="F135" s="326"/>
      <c r="G135" s="660"/>
      <c r="H135" s="660"/>
      <c r="I135" s="660"/>
      <c r="J135" s="660"/>
      <c r="K135" s="303"/>
      <c r="L135" s="660"/>
      <c r="M135" s="675"/>
      <c r="N135" s="303"/>
      <c r="O135" s="322"/>
      <c r="P135" s="326"/>
      <c r="Q135" s="326"/>
      <c r="R135" s="326"/>
      <c r="S135" s="330"/>
      <c r="T135" s="330"/>
      <c r="U135" s="330"/>
      <c r="V135" s="330"/>
      <c r="W135" s="330"/>
      <c r="X135" s="330"/>
      <c r="Y135" s="330"/>
      <c r="Z135" s="330"/>
      <c r="AA135" s="330"/>
      <c r="AB135" s="330"/>
      <c r="AC135" s="330"/>
      <c r="AD135" s="330"/>
      <c r="AE135" s="330"/>
      <c r="AF135" s="330"/>
      <c r="AG135" s="330"/>
      <c r="AH135" s="330"/>
      <c r="AI135" s="330"/>
      <c r="AJ135" s="331"/>
      <c r="AK135" s="50"/>
    </row>
    <row r="136" spans="1:42" s="49" customFormat="1" ht="82.5" customHeight="1" thickBot="1">
      <c r="A136" s="1208"/>
      <c r="B136" s="1209"/>
      <c r="C136" s="1209"/>
      <c r="D136" s="1209"/>
      <c r="E136" s="879" t="s">
        <v>525</v>
      </c>
      <c r="F136" s="880"/>
      <c r="G136" s="880"/>
      <c r="H136" s="880"/>
      <c r="I136" s="880"/>
      <c r="J136" s="880"/>
      <c r="K136" s="880"/>
      <c r="L136" s="880"/>
      <c r="M136" s="880"/>
      <c r="N136" s="880"/>
      <c r="O136" s="880"/>
      <c r="P136" s="880"/>
      <c r="Q136" s="880"/>
      <c r="R136" s="880"/>
      <c r="S136" s="880"/>
      <c r="T136" s="880"/>
      <c r="U136" s="880"/>
      <c r="V136" s="880"/>
      <c r="W136" s="880"/>
      <c r="X136" s="880"/>
      <c r="Y136" s="880"/>
      <c r="Z136" s="880"/>
      <c r="AA136" s="880"/>
      <c r="AB136" s="880"/>
      <c r="AC136" s="880"/>
      <c r="AD136" s="880"/>
      <c r="AE136" s="880"/>
      <c r="AF136" s="880"/>
      <c r="AG136" s="880"/>
      <c r="AH136" s="880"/>
      <c r="AI136" s="880"/>
      <c r="AJ136" s="881"/>
      <c r="AK136" s="50"/>
    </row>
    <row r="137" spans="1:42" s="49" customFormat="1" ht="13.8" thickBot="1">
      <c r="A137" s="1208"/>
      <c r="B137" s="1209"/>
      <c r="C137" s="1209"/>
      <c r="D137" s="1210"/>
      <c r="E137" s="322" t="s">
        <v>270</v>
      </c>
      <c r="F137" s="660"/>
      <c r="G137" s="660"/>
      <c r="H137" s="660"/>
      <c r="I137" s="660"/>
      <c r="J137" s="660"/>
      <c r="K137" s="660"/>
      <c r="L137" s="660"/>
      <c r="M137" s="660"/>
      <c r="N137" s="660"/>
      <c r="O137" s="660"/>
      <c r="P137" s="660"/>
      <c r="Q137" s="660"/>
      <c r="R137" s="660"/>
      <c r="S137" s="660"/>
      <c r="T137" s="660"/>
      <c r="U137" s="660"/>
      <c r="V137" s="660"/>
      <c r="W137" s="660"/>
      <c r="X137" s="660"/>
      <c r="Y137" s="660"/>
      <c r="Z137" s="660"/>
      <c r="AA137" s="660"/>
      <c r="AB137" s="660"/>
      <c r="AC137" s="660"/>
      <c r="AD137" s="660"/>
      <c r="AE137" s="660"/>
      <c r="AF137" s="660"/>
      <c r="AG137" s="660"/>
      <c r="AH137" s="660"/>
      <c r="AI137" s="660"/>
      <c r="AJ137" s="333"/>
      <c r="AK137" s="47"/>
    </row>
    <row r="138" spans="1:42" s="49" customFormat="1" ht="18" customHeight="1" thickBot="1">
      <c r="A138" s="873"/>
      <c r="B138" s="874"/>
      <c r="C138" s="874"/>
      <c r="D138" s="875"/>
      <c r="E138" s="731" t="s">
        <v>171</v>
      </c>
      <c r="F138" s="224"/>
      <c r="G138" s="224"/>
      <c r="H138" s="224"/>
      <c r="I138" s="224"/>
      <c r="J138" s="224"/>
      <c r="K138" s="354"/>
      <c r="L138" s="994" t="s">
        <v>33</v>
      </c>
      <c r="M138" s="995"/>
      <c r="N138" s="1207">
        <v>4</v>
      </c>
      <c r="O138" s="1207"/>
      <c r="P138" s="710" t="s">
        <v>5</v>
      </c>
      <c r="Q138" s="1207">
        <v>2</v>
      </c>
      <c r="R138" s="1207"/>
      <c r="S138" s="710" t="s">
        <v>51</v>
      </c>
      <c r="T138" s="336" t="s">
        <v>44</v>
      </c>
      <c r="U138" s="709"/>
      <c r="V138" s="338" t="s">
        <v>52</v>
      </c>
      <c r="W138" s="336"/>
      <c r="X138" s="336"/>
      <c r="Y138" s="709"/>
      <c r="Z138" s="710" t="s">
        <v>53</v>
      </c>
      <c r="AA138" s="336"/>
      <c r="AB138" s="336" t="s">
        <v>45</v>
      </c>
      <c r="AC138" s="336"/>
      <c r="AD138" s="336"/>
      <c r="AE138" s="336"/>
      <c r="AF138" s="336"/>
      <c r="AG138" s="336"/>
      <c r="AH138" s="336"/>
      <c r="AI138" s="336"/>
      <c r="AJ138" s="339"/>
      <c r="AK138" s="50"/>
    </row>
    <row r="139" spans="1:42" s="49" customFormat="1" ht="15" customHeight="1">
      <c r="A139" s="873" t="s">
        <v>456</v>
      </c>
      <c r="B139" s="874"/>
      <c r="C139" s="874"/>
      <c r="D139" s="874"/>
      <c r="E139" s="874"/>
      <c r="F139" s="874"/>
      <c r="G139" s="874"/>
      <c r="H139" s="874"/>
      <c r="I139" s="874"/>
      <c r="J139" s="874"/>
      <c r="K139" s="874"/>
      <c r="L139" s="874"/>
      <c r="M139" s="874"/>
      <c r="N139" s="874"/>
      <c r="O139" s="874"/>
      <c r="P139" s="874"/>
      <c r="Q139" s="874"/>
      <c r="R139" s="874"/>
      <c r="S139" s="874"/>
      <c r="T139" s="874"/>
      <c r="U139" s="874"/>
      <c r="V139" s="874"/>
      <c r="W139" s="874"/>
      <c r="X139" s="874"/>
      <c r="Y139" s="874"/>
      <c r="Z139" s="874"/>
      <c r="AA139" s="874"/>
      <c r="AB139" s="874"/>
      <c r="AC139" s="874"/>
      <c r="AD139" s="874"/>
      <c r="AE139" s="874"/>
      <c r="AF139" s="875"/>
      <c r="AG139" s="676"/>
      <c r="AH139" s="677" t="s">
        <v>124</v>
      </c>
      <c r="AI139" s="676"/>
      <c r="AJ139" s="773"/>
      <c r="AK139" s="216"/>
    </row>
    <row r="140" spans="1:42" s="49" customFormat="1" ht="7.5" customHeight="1">
      <c r="A140" s="308"/>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8" customHeight="1">
      <c r="A141" s="356" t="s">
        <v>479</v>
      </c>
      <c r="B141" s="308"/>
      <c r="C141" s="308"/>
      <c r="D141" s="308"/>
      <c r="E141" s="341"/>
      <c r="F141" s="305"/>
      <c r="G141" s="305"/>
      <c r="H141" s="305"/>
      <c r="I141" s="305"/>
      <c r="J141" s="305"/>
      <c r="K141" s="305"/>
      <c r="L141" s="342"/>
      <c r="M141" s="342"/>
      <c r="N141" s="342"/>
      <c r="O141" s="342"/>
      <c r="P141" s="342"/>
      <c r="Q141" s="342"/>
      <c r="R141" s="342"/>
      <c r="S141" s="342"/>
      <c r="T141" s="305"/>
      <c r="U141" s="305"/>
      <c r="V141" s="343"/>
      <c r="W141" s="305"/>
      <c r="X141" s="305"/>
      <c r="Y141" s="305"/>
      <c r="Z141" s="342"/>
      <c r="AA141" s="305"/>
      <c r="AB141" s="305"/>
      <c r="AC141" s="305"/>
      <c r="AD141" s="305"/>
      <c r="AE141" s="305"/>
      <c r="AF141" s="305"/>
      <c r="AG141" s="305"/>
      <c r="AH141" s="305"/>
      <c r="AI141" s="305"/>
      <c r="AJ141" s="344"/>
      <c r="AK141" s="50"/>
    </row>
    <row r="142" spans="1:42" s="49" customFormat="1" ht="14.25" customHeight="1" thickBot="1">
      <c r="A142" s="310"/>
      <c r="B142" s="1005" t="s">
        <v>471</v>
      </c>
      <c r="C142" s="1005"/>
      <c r="D142" s="1005"/>
      <c r="E142" s="1005"/>
      <c r="F142" s="1005"/>
      <c r="G142" s="1005"/>
      <c r="H142" s="1005"/>
      <c r="I142" s="1005"/>
      <c r="J142" s="1005"/>
      <c r="K142" s="1005"/>
      <c r="L142" s="1005"/>
      <c r="M142" s="1005"/>
      <c r="N142" s="1005"/>
      <c r="O142" s="1005"/>
      <c r="P142" s="1005"/>
      <c r="Q142" s="1005"/>
      <c r="R142" s="1005"/>
      <c r="S142" s="1005"/>
      <c r="T142" s="1005"/>
      <c r="U142" s="1005"/>
      <c r="V142" s="1005"/>
      <c r="W142" s="1005"/>
      <c r="X142" s="1005"/>
      <c r="Y142" s="1005"/>
      <c r="Z142" s="1005"/>
      <c r="AA142" s="1005"/>
      <c r="AB142" s="1005"/>
      <c r="AC142" s="1005"/>
      <c r="AD142" s="1005"/>
      <c r="AE142" s="1005"/>
      <c r="AF142" s="1005"/>
      <c r="AG142" s="1005"/>
      <c r="AH142" s="1005"/>
      <c r="AI142" s="1005"/>
      <c r="AJ142" s="1005"/>
    </row>
    <row r="143" spans="1:42" s="49" customFormat="1" ht="75" customHeight="1" thickBot="1">
      <c r="A143" s="876" t="s">
        <v>187</v>
      </c>
      <c r="B143" s="877"/>
      <c r="C143" s="877"/>
      <c r="D143" s="878"/>
      <c r="E143" s="886"/>
      <c r="F143" s="887"/>
      <c r="G143" s="887"/>
      <c r="H143" s="887"/>
      <c r="I143" s="887"/>
      <c r="J143" s="887"/>
      <c r="K143" s="887"/>
      <c r="L143" s="887"/>
      <c r="M143" s="887"/>
      <c r="N143" s="887"/>
      <c r="O143" s="887"/>
      <c r="P143" s="887"/>
      <c r="Q143" s="887"/>
      <c r="R143" s="887"/>
      <c r="S143" s="887"/>
      <c r="T143" s="887"/>
      <c r="U143" s="887"/>
      <c r="V143" s="887"/>
      <c r="W143" s="887"/>
      <c r="X143" s="887"/>
      <c r="Y143" s="887"/>
      <c r="Z143" s="887"/>
      <c r="AA143" s="887"/>
      <c r="AB143" s="887"/>
      <c r="AC143" s="887"/>
      <c r="AD143" s="887"/>
      <c r="AE143" s="887"/>
      <c r="AF143" s="887"/>
      <c r="AG143" s="887"/>
      <c r="AH143" s="887"/>
      <c r="AI143" s="887"/>
      <c r="AJ143" s="888"/>
    </row>
    <row r="144" spans="1:42" s="49" customFormat="1" ht="75" customHeight="1" thickBot="1">
      <c r="A144" s="876" t="s">
        <v>253</v>
      </c>
      <c r="B144" s="877"/>
      <c r="C144" s="877"/>
      <c r="D144" s="878"/>
      <c r="E144" s="886"/>
      <c r="F144" s="887"/>
      <c r="G144" s="887"/>
      <c r="H144" s="887"/>
      <c r="I144" s="887"/>
      <c r="J144" s="887"/>
      <c r="K144" s="887"/>
      <c r="L144" s="887"/>
      <c r="M144" s="887"/>
      <c r="N144" s="887"/>
      <c r="O144" s="887"/>
      <c r="P144" s="887"/>
      <c r="Q144" s="887"/>
      <c r="R144" s="887"/>
      <c r="S144" s="887"/>
      <c r="T144" s="887"/>
      <c r="U144" s="887"/>
      <c r="V144" s="887"/>
      <c r="W144" s="887"/>
      <c r="X144" s="887"/>
      <c r="Y144" s="887"/>
      <c r="Z144" s="887"/>
      <c r="AA144" s="887"/>
      <c r="AB144" s="887"/>
      <c r="AC144" s="887"/>
      <c r="AD144" s="887"/>
      <c r="AE144" s="887"/>
      <c r="AF144" s="887"/>
      <c r="AG144" s="887"/>
      <c r="AH144" s="887"/>
      <c r="AI144" s="887"/>
      <c r="AJ144" s="888"/>
    </row>
    <row r="145" spans="1:38" s="49" customFormat="1" ht="4.5" customHeight="1">
      <c r="A145" s="264"/>
      <c r="B145" s="308"/>
      <c r="C145" s="308"/>
      <c r="D145" s="308"/>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4.5" customHeight="1">
      <c r="A146" s="264"/>
      <c r="B146" s="659"/>
      <c r="C146" s="659"/>
      <c r="D146" s="659"/>
      <c r="E146" s="341"/>
      <c r="F146" s="305"/>
      <c r="G146" s="305"/>
      <c r="H146" s="305"/>
      <c r="I146" s="305"/>
      <c r="J146" s="305"/>
      <c r="K146" s="305"/>
      <c r="L146" s="342"/>
      <c r="M146" s="342"/>
      <c r="N146" s="342"/>
      <c r="O146" s="342"/>
      <c r="P146" s="342"/>
      <c r="Q146" s="342"/>
      <c r="R146" s="342"/>
      <c r="S146" s="342"/>
      <c r="T146" s="305"/>
      <c r="U146" s="305"/>
      <c r="V146" s="343"/>
      <c r="W146" s="305"/>
      <c r="X146" s="305"/>
      <c r="Y146" s="305"/>
      <c r="Z146" s="342"/>
      <c r="AA146" s="305"/>
      <c r="AB146" s="305"/>
      <c r="AC146" s="305"/>
      <c r="AD146" s="305"/>
      <c r="AE146" s="305"/>
      <c r="AF146" s="305"/>
      <c r="AG146" s="305"/>
      <c r="AH146" s="305"/>
      <c r="AI146" s="305"/>
      <c r="AJ146" s="344"/>
    </row>
    <row r="147" spans="1:38" s="49" customFormat="1" ht="17.25" customHeight="1">
      <c r="A147" s="358" t="s">
        <v>229</v>
      </c>
      <c r="B147" s="359"/>
      <c r="C147" s="359"/>
      <c r="D147" s="359"/>
      <c r="E147" s="359"/>
      <c r="F147" s="359"/>
      <c r="G147" s="359"/>
      <c r="H147" s="359"/>
      <c r="I147" s="359"/>
      <c r="J147" s="359"/>
      <c r="K147" s="359"/>
      <c r="L147" s="359"/>
      <c r="M147" s="359"/>
      <c r="N147" s="359"/>
      <c r="O147" s="359"/>
      <c r="P147" s="359"/>
      <c r="Q147" s="359"/>
      <c r="R147" s="359"/>
      <c r="S147" s="359"/>
      <c r="T147" s="359"/>
      <c r="U147" s="359"/>
      <c r="V147" s="359"/>
      <c r="W147" s="359"/>
      <c r="X147" s="359"/>
      <c r="Y147" s="359"/>
      <c r="Z147" s="359"/>
      <c r="AA147" s="359"/>
      <c r="AB147" s="359"/>
      <c r="AC147" s="359"/>
      <c r="AD147" s="359"/>
      <c r="AE147" s="359"/>
      <c r="AF147" s="308"/>
      <c r="AG147" s="209"/>
      <c r="AH147" s="209"/>
      <c r="AI147" s="209"/>
      <c r="AJ147" s="306"/>
      <c r="AL147" s="117"/>
    </row>
    <row r="148" spans="1:38" s="49" customFormat="1" ht="17.25" customHeight="1">
      <c r="A148" s="226" t="s">
        <v>254</v>
      </c>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6.75" customHeight="1" thickBot="1">
      <c r="A149" s="226"/>
      <c r="B149" s="226"/>
      <c r="C149" s="226"/>
      <c r="D149" s="226"/>
      <c r="E149" s="226"/>
      <c r="F149" s="226"/>
      <c r="G149" s="226"/>
      <c r="H149" s="226"/>
      <c r="I149" s="226"/>
      <c r="J149" s="226"/>
      <c r="K149" s="226"/>
      <c r="L149" s="226"/>
      <c r="M149" s="226"/>
      <c r="N149" s="226"/>
      <c r="O149" s="226"/>
      <c r="P149" s="226"/>
      <c r="Q149" s="226"/>
      <c r="R149" s="226"/>
      <c r="S149" s="226"/>
      <c r="T149" s="226"/>
      <c r="U149" s="226"/>
      <c r="V149" s="226"/>
      <c r="W149" s="226"/>
      <c r="X149" s="226"/>
      <c r="Y149" s="226"/>
      <c r="Z149" s="226"/>
      <c r="AA149" s="226"/>
      <c r="AB149" s="226"/>
      <c r="AC149" s="226"/>
      <c r="AD149" s="226"/>
      <c r="AE149" s="226"/>
      <c r="AF149" s="226"/>
      <c r="AG149" s="226"/>
      <c r="AH149" s="226"/>
      <c r="AI149" s="226"/>
      <c r="AJ149" s="306"/>
      <c r="AK149" s="50"/>
      <c r="AL149" s="56"/>
    </row>
    <row r="150" spans="1:38" s="49" customFormat="1" ht="17.25" customHeight="1" thickBot="1">
      <c r="A150" s="360" t="s">
        <v>255</v>
      </c>
      <c r="B150" s="361"/>
      <c r="C150" s="362"/>
      <c r="D150" s="362"/>
      <c r="E150" s="362"/>
      <c r="F150" s="362"/>
      <c r="G150" s="362"/>
      <c r="H150" s="362"/>
      <c r="I150" s="362"/>
      <c r="J150" s="362"/>
      <c r="K150" s="362"/>
      <c r="L150" s="362"/>
      <c r="M150" s="362"/>
      <c r="N150" s="362"/>
      <c r="O150" s="362"/>
      <c r="P150" s="362"/>
      <c r="Q150" s="362"/>
      <c r="R150" s="362"/>
      <c r="S150" s="362"/>
      <c r="T150" s="362"/>
      <c r="U150" s="363" t="s">
        <v>54</v>
      </c>
      <c r="V150" s="364"/>
      <c r="W150" s="364"/>
      <c r="X150" s="364"/>
      <c r="Y150" s="364"/>
      <c r="Z150" s="364"/>
      <c r="AA150" s="364"/>
      <c r="AB150" s="214"/>
      <c r="AC150" s="365"/>
      <c r="AD150" s="366" t="s">
        <v>65</v>
      </c>
      <c r="AE150" s="367"/>
      <c r="AF150" s="367"/>
      <c r="AG150" s="368"/>
      <c r="AH150" s="369" t="s">
        <v>66</v>
      </c>
      <c r="AI150" s="364"/>
      <c r="AJ150" s="370"/>
      <c r="AK150" s="50"/>
      <c r="AL150" s="54"/>
    </row>
    <row r="151" spans="1:38" s="49" customFormat="1" ht="18" customHeight="1">
      <c r="A151" s="371"/>
      <c r="B151" s="372" t="s">
        <v>226</v>
      </c>
      <c r="C151" s="276" t="s">
        <v>235</v>
      </c>
      <c r="D151" s="276"/>
      <c r="E151" s="276"/>
      <c r="F151" s="276"/>
      <c r="G151" s="276"/>
      <c r="H151" s="276"/>
      <c r="I151" s="276"/>
      <c r="J151" s="276"/>
      <c r="K151" s="276"/>
      <c r="L151" s="276"/>
      <c r="M151" s="276"/>
      <c r="N151" s="276"/>
      <c r="O151" s="276"/>
      <c r="P151" s="276"/>
      <c r="Q151" s="276"/>
      <c r="R151" s="276"/>
      <c r="S151" s="276"/>
      <c r="T151" s="276"/>
      <c r="U151" s="264"/>
      <c r="V151" s="264"/>
      <c r="W151" s="264"/>
      <c r="X151" s="264"/>
      <c r="Y151" s="373"/>
      <c r="Z151" s="373"/>
      <c r="AA151" s="373"/>
      <c r="AB151" s="373"/>
      <c r="AC151" s="226"/>
      <c r="AD151" s="226"/>
      <c r="AE151" s="226"/>
      <c r="AF151" s="226"/>
      <c r="AG151" s="216"/>
      <c r="AH151" s="216"/>
      <c r="AI151" s="216"/>
      <c r="AJ151" s="374"/>
      <c r="AK151" s="118"/>
      <c r="AL151" s="119"/>
    </row>
    <row r="152" spans="1:38" s="49" customFormat="1" ht="18" customHeight="1">
      <c r="A152" s="371"/>
      <c r="B152" s="375" t="s">
        <v>227</v>
      </c>
      <c r="C152" s="376" t="s">
        <v>236</v>
      </c>
      <c r="D152" s="376"/>
      <c r="E152" s="376"/>
      <c r="F152" s="376"/>
      <c r="G152" s="376"/>
      <c r="H152" s="376"/>
      <c r="I152" s="376"/>
      <c r="J152" s="376"/>
      <c r="K152" s="376"/>
      <c r="L152" s="376"/>
      <c r="M152" s="376"/>
      <c r="N152" s="376"/>
      <c r="O152" s="376"/>
      <c r="P152" s="376"/>
      <c r="Q152" s="376"/>
      <c r="R152" s="376"/>
      <c r="S152" s="376"/>
      <c r="T152" s="376"/>
      <c r="U152" s="376"/>
      <c r="V152" s="376"/>
      <c r="W152" s="376"/>
      <c r="X152" s="376"/>
      <c r="Y152" s="377"/>
      <c r="Z152" s="377"/>
      <c r="AA152" s="377"/>
      <c r="AB152" s="377"/>
      <c r="AC152" s="378"/>
      <c r="AD152" s="379"/>
      <c r="AE152" s="378"/>
      <c r="AF152" s="378"/>
      <c r="AG152" s="380"/>
      <c r="AH152" s="380"/>
      <c r="AI152" s="380"/>
      <c r="AJ152" s="381"/>
      <c r="AK152" s="118"/>
      <c r="AL152" s="119"/>
    </row>
    <row r="153" spans="1:38" s="49" customFormat="1" ht="18" customHeight="1">
      <c r="A153" s="382"/>
      <c r="B153" s="383" t="s">
        <v>228</v>
      </c>
      <c r="C153" s="311" t="s">
        <v>239</v>
      </c>
      <c r="D153" s="312"/>
      <c r="E153" s="312"/>
      <c r="F153" s="312"/>
      <c r="G153" s="312"/>
      <c r="H153" s="312"/>
      <c r="I153" s="312"/>
      <c r="J153" s="312"/>
      <c r="K153" s="312"/>
      <c r="L153" s="312"/>
      <c r="M153" s="312"/>
      <c r="N153" s="312"/>
      <c r="O153" s="312"/>
      <c r="P153" s="312"/>
      <c r="Q153" s="312"/>
      <c r="R153" s="312"/>
      <c r="S153" s="312"/>
      <c r="T153" s="312"/>
      <c r="U153" s="312"/>
      <c r="V153" s="312"/>
      <c r="W153" s="312"/>
      <c r="X153" s="312"/>
      <c r="Y153" s="384"/>
      <c r="Z153" s="384"/>
      <c r="AA153" s="384"/>
      <c r="AB153" s="384"/>
      <c r="AC153" s="223"/>
      <c r="AD153" s="223"/>
      <c r="AE153" s="223"/>
      <c r="AF153" s="223"/>
      <c r="AG153" s="385"/>
      <c r="AH153" s="385"/>
      <c r="AI153" s="385"/>
      <c r="AJ153" s="416"/>
      <c r="AK153" s="118"/>
      <c r="AL153" s="119"/>
    </row>
    <row r="154" spans="1:38" s="49" customFormat="1" ht="15" customHeight="1">
      <c r="A154" s="873" t="s">
        <v>456</v>
      </c>
      <c r="B154" s="874"/>
      <c r="C154" s="874"/>
      <c r="D154" s="874"/>
      <c r="E154" s="874"/>
      <c r="F154" s="874"/>
      <c r="G154" s="874"/>
      <c r="H154" s="874"/>
      <c r="I154" s="874"/>
      <c r="J154" s="874"/>
      <c r="K154" s="874"/>
      <c r="L154" s="874"/>
      <c r="M154" s="874"/>
      <c r="N154" s="874"/>
      <c r="O154" s="874"/>
      <c r="P154" s="874"/>
      <c r="Q154" s="874"/>
      <c r="R154" s="874"/>
      <c r="S154" s="874"/>
      <c r="T154" s="874"/>
      <c r="U154" s="874"/>
      <c r="V154" s="874"/>
      <c r="W154" s="874"/>
      <c r="X154" s="874"/>
      <c r="Y154" s="874"/>
      <c r="Z154" s="874"/>
      <c r="AA154" s="874"/>
      <c r="AB154" s="874"/>
      <c r="AC154" s="874"/>
      <c r="AD154" s="874"/>
      <c r="AE154" s="874"/>
      <c r="AF154" s="875"/>
      <c r="AG154" s="774"/>
      <c r="AH154" s="775" t="s">
        <v>124</v>
      </c>
      <c r="AI154" s="774"/>
      <c r="AJ154" s="777"/>
      <c r="AK154" s="216"/>
    </row>
    <row r="155" spans="1:38" s="49" customFormat="1" ht="10.5" customHeight="1" thickBot="1">
      <c r="A155" s="386"/>
      <c r="B155" s="387"/>
      <c r="C155" s="264"/>
      <c r="D155" s="308"/>
      <c r="E155" s="308"/>
      <c r="F155" s="308"/>
      <c r="G155" s="308"/>
      <c r="H155" s="308"/>
      <c r="I155" s="308"/>
      <c r="J155" s="308"/>
      <c r="K155" s="308"/>
      <c r="L155" s="308"/>
      <c r="M155" s="308"/>
      <c r="N155" s="308"/>
      <c r="O155" s="308"/>
      <c r="P155" s="308"/>
      <c r="Q155" s="308"/>
      <c r="R155" s="308"/>
      <c r="S155" s="308"/>
      <c r="T155" s="308"/>
      <c r="U155" s="308"/>
      <c r="V155" s="308"/>
      <c r="W155" s="308"/>
      <c r="X155" s="308"/>
      <c r="Y155" s="373"/>
      <c r="Z155" s="373"/>
      <c r="AA155" s="373"/>
      <c r="AB155" s="373"/>
      <c r="AC155" s="226"/>
      <c r="AD155" s="226"/>
      <c r="AE155" s="226"/>
      <c r="AF155" s="226"/>
      <c r="AG155" s="216"/>
      <c r="AH155" s="216"/>
      <c r="AI155" s="216"/>
      <c r="AJ155" s="388"/>
      <c r="AK155" s="118"/>
      <c r="AL155" s="119"/>
    </row>
    <row r="156" spans="1:38" s="49" customFormat="1" ht="17.25" customHeight="1" thickBot="1">
      <c r="A156" s="389" t="s">
        <v>256</v>
      </c>
      <c r="B156" s="390"/>
      <c r="C156" s="390"/>
      <c r="D156" s="390"/>
      <c r="E156" s="390"/>
      <c r="F156" s="390"/>
      <c r="G156" s="390"/>
      <c r="H156" s="390"/>
      <c r="I156" s="390"/>
      <c r="J156" s="390"/>
      <c r="K156" s="390"/>
      <c r="L156" s="390"/>
      <c r="M156" s="390"/>
      <c r="N156" s="390"/>
      <c r="O156" s="390"/>
      <c r="P156" s="390"/>
      <c r="Q156" s="390"/>
      <c r="R156" s="390"/>
      <c r="S156" s="390"/>
      <c r="T156" s="391"/>
      <c r="U156" s="363" t="s">
        <v>54</v>
      </c>
      <c r="V156" s="214"/>
      <c r="W156" s="364"/>
      <c r="X156" s="364"/>
      <c r="Y156" s="364"/>
      <c r="Z156" s="364"/>
      <c r="AA156" s="364"/>
      <c r="AB156" s="364"/>
      <c r="AC156" s="365"/>
      <c r="AD156" s="366" t="s">
        <v>65</v>
      </c>
      <c r="AE156" s="367"/>
      <c r="AF156" s="367"/>
      <c r="AG156" s="368"/>
      <c r="AH156" s="369" t="s">
        <v>66</v>
      </c>
      <c r="AI156" s="364"/>
      <c r="AJ156" s="370"/>
      <c r="AK156" s="121"/>
      <c r="AL156" s="122"/>
    </row>
    <row r="157" spans="1:38" s="49" customFormat="1" ht="31.5" customHeight="1">
      <c r="A157" s="990"/>
      <c r="B157" s="392" t="s">
        <v>57</v>
      </c>
      <c r="C157" s="889" t="s">
        <v>241</v>
      </c>
      <c r="D157" s="890"/>
      <c r="E157" s="890"/>
      <c r="F157" s="890"/>
      <c r="G157" s="890"/>
      <c r="H157" s="890"/>
      <c r="I157" s="890"/>
      <c r="J157" s="890"/>
      <c r="K157" s="890"/>
      <c r="L157" s="890"/>
      <c r="M157" s="890"/>
      <c r="N157" s="890"/>
      <c r="O157" s="890"/>
      <c r="P157" s="890"/>
      <c r="Q157" s="890"/>
      <c r="R157" s="890"/>
      <c r="S157" s="890"/>
      <c r="T157" s="890"/>
      <c r="U157" s="890"/>
      <c r="V157" s="890"/>
      <c r="W157" s="890"/>
      <c r="X157" s="890"/>
      <c r="Y157" s="890"/>
      <c r="Z157" s="890"/>
      <c r="AA157" s="890"/>
      <c r="AB157" s="890"/>
      <c r="AC157" s="890"/>
      <c r="AD157" s="890"/>
      <c r="AE157" s="890"/>
      <c r="AF157" s="890"/>
      <c r="AG157" s="890"/>
      <c r="AH157" s="890"/>
      <c r="AI157" s="890"/>
      <c r="AJ157" s="891"/>
      <c r="AK157" s="50"/>
      <c r="AL157" s="123"/>
    </row>
    <row r="158" spans="1:38" s="49" customFormat="1" ht="15" customHeight="1">
      <c r="A158" s="991"/>
      <c r="B158" s="899"/>
      <c r="C158" s="901" t="s">
        <v>230</v>
      </c>
      <c r="D158" s="902"/>
      <c r="E158" s="902"/>
      <c r="F158" s="902"/>
      <c r="G158" s="902"/>
      <c r="H158" s="902"/>
      <c r="I158" s="902"/>
      <c r="J158" s="903"/>
      <c r="K158" s="904"/>
      <c r="L158" s="905" t="s">
        <v>231</v>
      </c>
      <c r="M158" s="984" t="s">
        <v>271</v>
      </c>
      <c r="N158" s="985"/>
      <c r="O158" s="985"/>
      <c r="P158" s="985"/>
      <c r="Q158" s="985"/>
      <c r="R158" s="985"/>
      <c r="S158" s="985"/>
      <c r="T158" s="985"/>
      <c r="U158" s="985"/>
      <c r="V158" s="985"/>
      <c r="W158" s="985"/>
      <c r="X158" s="985"/>
      <c r="Y158" s="985"/>
      <c r="Z158" s="985"/>
      <c r="AA158" s="985"/>
      <c r="AB158" s="985"/>
      <c r="AC158" s="985"/>
      <c r="AD158" s="985"/>
      <c r="AE158" s="985"/>
      <c r="AF158" s="985"/>
      <c r="AG158" s="985"/>
      <c r="AH158" s="985"/>
      <c r="AI158" s="985"/>
      <c r="AJ158" s="986"/>
      <c r="AK158" s="124"/>
      <c r="AL158" s="125"/>
    </row>
    <row r="159" spans="1:38" s="49" customFormat="1" ht="15" customHeight="1" thickBot="1">
      <c r="A159" s="991"/>
      <c r="B159" s="900"/>
      <c r="C159" s="901"/>
      <c r="D159" s="902"/>
      <c r="E159" s="902"/>
      <c r="F159" s="902"/>
      <c r="G159" s="902"/>
      <c r="H159" s="902"/>
      <c r="I159" s="902"/>
      <c r="J159" s="903"/>
      <c r="K159" s="904"/>
      <c r="L159" s="905"/>
      <c r="M159" s="984"/>
      <c r="N159" s="985"/>
      <c r="O159" s="985"/>
      <c r="P159" s="985"/>
      <c r="Q159" s="985"/>
      <c r="R159" s="985"/>
      <c r="S159" s="985"/>
      <c r="T159" s="985"/>
      <c r="U159" s="985"/>
      <c r="V159" s="985"/>
      <c r="W159" s="985"/>
      <c r="X159" s="985"/>
      <c r="Y159" s="985"/>
      <c r="Z159" s="985"/>
      <c r="AA159" s="985"/>
      <c r="AB159" s="985"/>
      <c r="AC159" s="985"/>
      <c r="AD159" s="985"/>
      <c r="AE159" s="985"/>
      <c r="AF159" s="985"/>
      <c r="AG159" s="985"/>
      <c r="AH159" s="985"/>
      <c r="AI159" s="985"/>
      <c r="AJ159" s="986"/>
      <c r="AK159" s="124"/>
      <c r="AL159" s="125"/>
    </row>
    <row r="160" spans="1:38" s="49" customFormat="1" ht="75" customHeight="1" thickBot="1">
      <c r="A160" s="991"/>
      <c r="B160" s="900"/>
      <c r="C160" s="901"/>
      <c r="D160" s="902"/>
      <c r="E160" s="902"/>
      <c r="F160" s="902"/>
      <c r="G160" s="902"/>
      <c r="H160" s="902"/>
      <c r="I160" s="902"/>
      <c r="J160" s="903"/>
      <c r="K160" s="393"/>
      <c r="L160" s="906"/>
      <c r="M160" s="908"/>
      <c r="N160" s="909"/>
      <c r="O160" s="909"/>
      <c r="P160" s="909"/>
      <c r="Q160" s="909"/>
      <c r="R160" s="909"/>
      <c r="S160" s="909"/>
      <c r="T160" s="909"/>
      <c r="U160" s="909"/>
      <c r="V160" s="909"/>
      <c r="W160" s="909"/>
      <c r="X160" s="909"/>
      <c r="Y160" s="909"/>
      <c r="Z160" s="909"/>
      <c r="AA160" s="909"/>
      <c r="AB160" s="909"/>
      <c r="AC160" s="909"/>
      <c r="AD160" s="909"/>
      <c r="AE160" s="909"/>
      <c r="AF160" s="909"/>
      <c r="AG160" s="909"/>
      <c r="AH160" s="909"/>
      <c r="AI160" s="909"/>
      <c r="AJ160" s="910"/>
      <c r="AK160" s="50"/>
      <c r="AL160" s="125"/>
    </row>
    <row r="161" spans="1:52" s="49" customFormat="1" ht="17.25" customHeight="1" thickBot="1">
      <c r="A161" s="991"/>
      <c r="B161" s="900"/>
      <c r="C161" s="901"/>
      <c r="D161" s="902"/>
      <c r="E161" s="902"/>
      <c r="F161" s="902"/>
      <c r="G161" s="902"/>
      <c r="H161" s="902"/>
      <c r="I161" s="902"/>
      <c r="J161" s="903"/>
      <c r="K161" s="394"/>
      <c r="L161" s="905" t="s">
        <v>232</v>
      </c>
      <c r="M161" s="395" t="s">
        <v>60</v>
      </c>
      <c r="N161" s="396"/>
      <c r="O161" s="396"/>
      <c r="P161" s="396"/>
      <c r="Q161" s="396"/>
      <c r="R161" s="396"/>
      <c r="S161" s="396"/>
      <c r="T161" s="396"/>
      <c r="U161" s="396"/>
      <c r="V161" s="216" t="s">
        <v>67</v>
      </c>
      <c r="W161" s="396"/>
      <c r="X161" s="396"/>
      <c r="Y161" s="396"/>
      <c r="Z161" s="396"/>
      <c r="AA161" s="396"/>
      <c r="AB161" s="396"/>
      <c r="AC161" s="396"/>
      <c r="AD161" s="396"/>
      <c r="AE161" s="396"/>
      <c r="AF161" s="396"/>
      <c r="AG161" s="396"/>
      <c r="AH161" s="396"/>
      <c r="AI161" s="396"/>
      <c r="AJ161" s="397"/>
      <c r="AK161" s="124"/>
      <c r="AL161" s="125"/>
    </row>
    <row r="162" spans="1:52" s="49" customFormat="1" ht="75" customHeight="1" thickBot="1">
      <c r="A162" s="992"/>
      <c r="B162" s="900"/>
      <c r="C162" s="901"/>
      <c r="D162" s="902"/>
      <c r="E162" s="902"/>
      <c r="F162" s="902"/>
      <c r="G162" s="902"/>
      <c r="H162" s="902"/>
      <c r="I162" s="902"/>
      <c r="J162" s="903"/>
      <c r="K162" s="398"/>
      <c r="L162" s="911"/>
      <c r="M162" s="981" t="s">
        <v>526</v>
      </c>
      <c r="N162" s="982"/>
      <c r="O162" s="982"/>
      <c r="P162" s="982"/>
      <c r="Q162" s="982"/>
      <c r="R162" s="982"/>
      <c r="S162" s="982"/>
      <c r="T162" s="982"/>
      <c r="U162" s="982"/>
      <c r="V162" s="982"/>
      <c r="W162" s="982"/>
      <c r="X162" s="982"/>
      <c r="Y162" s="982"/>
      <c r="Z162" s="982"/>
      <c r="AA162" s="982"/>
      <c r="AB162" s="982"/>
      <c r="AC162" s="982"/>
      <c r="AD162" s="982"/>
      <c r="AE162" s="982"/>
      <c r="AF162" s="982"/>
      <c r="AG162" s="982"/>
      <c r="AH162" s="982"/>
      <c r="AI162" s="982"/>
      <c r="AJ162" s="983"/>
      <c r="AK162" s="50"/>
      <c r="AL162" s="116"/>
    </row>
    <row r="163" spans="1:52" s="49" customFormat="1" ht="18" customHeight="1">
      <c r="A163" s="399"/>
      <c r="B163" s="400" t="s">
        <v>237</v>
      </c>
      <c r="C163" s="401" t="s">
        <v>238</v>
      </c>
      <c r="D163" s="402"/>
      <c r="E163" s="402"/>
      <c r="F163" s="402"/>
      <c r="G163" s="402"/>
      <c r="H163" s="402"/>
      <c r="I163" s="402"/>
      <c r="J163" s="402"/>
      <c r="K163" s="402"/>
      <c r="L163" s="402"/>
      <c r="M163" s="312"/>
      <c r="N163" s="312"/>
      <c r="O163" s="312"/>
      <c r="P163" s="312"/>
      <c r="Q163" s="312"/>
      <c r="R163" s="312"/>
      <c r="S163" s="312"/>
      <c r="T163" s="312"/>
      <c r="U163" s="312"/>
      <c r="V163" s="312"/>
      <c r="W163" s="312"/>
      <c r="X163" s="312"/>
      <c r="Y163" s="384"/>
      <c r="Z163" s="384"/>
      <c r="AA163" s="384"/>
      <c r="AB163" s="384"/>
      <c r="AC163" s="223"/>
      <c r="AD163" s="223"/>
      <c r="AE163" s="223"/>
      <c r="AF163" s="223"/>
      <c r="AG163" s="385"/>
      <c r="AH163" s="385"/>
      <c r="AI163" s="385"/>
      <c r="AJ163" s="403"/>
      <c r="AK163" s="118"/>
      <c r="AL163" s="119"/>
    </row>
    <row r="164" spans="1:52" s="49" customFormat="1" ht="15" customHeight="1">
      <c r="A164" s="873" t="s">
        <v>456</v>
      </c>
      <c r="B164" s="874"/>
      <c r="C164" s="874"/>
      <c r="D164" s="874"/>
      <c r="E164" s="874"/>
      <c r="F164" s="874"/>
      <c r="G164" s="874"/>
      <c r="H164" s="874"/>
      <c r="I164" s="874"/>
      <c r="J164" s="874"/>
      <c r="K164" s="874"/>
      <c r="L164" s="874"/>
      <c r="M164" s="874"/>
      <c r="N164" s="874"/>
      <c r="O164" s="874"/>
      <c r="P164" s="874"/>
      <c r="Q164" s="874"/>
      <c r="R164" s="874"/>
      <c r="S164" s="874"/>
      <c r="T164" s="874"/>
      <c r="U164" s="874"/>
      <c r="V164" s="874"/>
      <c r="W164" s="874"/>
      <c r="X164" s="874"/>
      <c r="Y164" s="874"/>
      <c r="Z164" s="874"/>
      <c r="AA164" s="874"/>
      <c r="AB164" s="874"/>
      <c r="AC164" s="874"/>
      <c r="AD164" s="874"/>
      <c r="AE164" s="874"/>
      <c r="AF164" s="875"/>
      <c r="AG164" s="774"/>
      <c r="AH164" s="775" t="s">
        <v>124</v>
      </c>
      <c r="AI164" s="774"/>
      <c r="AJ164" s="777"/>
      <c r="AK164" s="216"/>
    </row>
    <row r="165" spans="1:52" s="49" customFormat="1" ht="10.5" customHeight="1" thickBot="1">
      <c r="A165" s="304"/>
      <c r="B165" s="304"/>
      <c r="C165" s="304"/>
      <c r="D165" s="304"/>
      <c r="E165" s="304"/>
      <c r="F165" s="304"/>
      <c r="G165" s="304"/>
      <c r="H165" s="304"/>
      <c r="I165" s="304"/>
      <c r="J165" s="304"/>
      <c r="K165" s="227"/>
      <c r="L165" s="227"/>
      <c r="M165" s="227"/>
      <c r="N165" s="227"/>
      <c r="O165" s="227"/>
      <c r="P165" s="227"/>
      <c r="Q165" s="227"/>
      <c r="R165" s="227"/>
      <c r="S165" s="227"/>
      <c r="T165" s="227"/>
      <c r="U165" s="227"/>
      <c r="V165" s="227"/>
      <c r="W165" s="227"/>
      <c r="X165" s="227"/>
      <c r="Y165" s="227"/>
      <c r="Z165" s="227"/>
      <c r="AA165" s="227"/>
      <c r="AB165" s="227"/>
      <c r="AC165" s="227"/>
      <c r="AD165" s="227"/>
      <c r="AE165" s="227"/>
      <c r="AF165" s="227"/>
      <c r="AG165" s="227"/>
      <c r="AH165" s="227"/>
      <c r="AI165" s="227"/>
      <c r="AJ165" s="357"/>
      <c r="AL165" s="57"/>
    </row>
    <row r="166" spans="1:52" s="49" customFormat="1" ht="17.25" customHeight="1" thickBot="1">
      <c r="A166" s="404" t="s">
        <v>257</v>
      </c>
      <c r="B166" s="405"/>
      <c r="C166" s="405"/>
      <c r="D166" s="405"/>
      <c r="E166" s="405"/>
      <c r="F166" s="405"/>
      <c r="G166" s="405"/>
      <c r="H166" s="405"/>
      <c r="I166" s="405"/>
      <c r="J166" s="405"/>
      <c r="K166" s="405"/>
      <c r="L166" s="405"/>
      <c r="M166" s="405"/>
      <c r="N166" s="405"/>
      <c r="O166" s="405"/>
      <c r="P166" s="405"/>
      <c r="Q166" s="405"/>
      <c r="R166" s="405"/>
      <c r="S166" s="405"/>
      <c r="T166" s="405"/>
      <c r="U166" s="363" t="s">
        <v>85</v>
      </c>
      <c r="V166" s="214"/>
      <c r="W166" s="406"/>
      <c r="X166" s="406"/>
      <c r="Y166" s="406"/>
      <c r="Z166" s="406"/>
      <c r="AA166" s="406"/>
      <c r="AB166" s="406"/>
      <c r="AC166" s="365"/>
      <c r="AD166" s="366" t="s">
        <v>65</v>
      </c>
      <c r="AE166" s="367"/>
      <c r="AF166" s="367"/>
      <c r="AG166" s="368"/>
      <c r="AH166" s="369" t="s">
        <v>66</v>
      </c>
      <c r="AI166" s="364"/>
      <c r="AJ166" s="370"/>
      <c r="AK166" s="47"/>
      <c r="AL166" s="122"/>
    </row>
    <row r="167" spans="1:52" s="49" customFormat="1" ht="25.5" customHeight="1">
      <c r="A167" s="990"/>
      <c r="B167" s="407" t="s">
        <v>226</v>
      </c>
      <c r="C167" s="895" t="s">
        <v>86</v>
      </c>
      <c r="D167" s="896"/>
      <c r="E167" s="896"/>
      <c r="F167" s="896"/>
      <c r="G167" s="896"/>
      <c r="H167" s="896"/>
      <c r="I167" s="896"/>
      <c r="J167" s="896"/>
      <c r="K167" s="896"/>
      <c r="L167" s="896"/>
      <c r="M167" s="896"/>
      <c r="N167" s="896"/>
      <c r="O167" s="896"/>
      <c r="P167" s="896"/>
      <c r="Q167" s="896"/>
      <c r="R167" s="896"/>
      <c r="S167" s="896"/>
      <c r="T167" s="896"/>
      <c r="U167" s="897"/>
      <c r="V167" s="897"/>
      <c r="W167" s="897"/>
      <c r="X167" s="897"/>
      <c r="Y167" s="897"/>
      <c r="Z167" s="897"/>
      <c r="AA167" s="897"/>
      <c r="AB167" s="897"/>
      <c r="AC167" s="897"/>
      <c r="AD167" s="897"/>
      <c r="AE167" s="897"/>
      <c r="AF167" s="897"/>
      <c r="AG167" s="897"/>
      <c r="AH167" s="897"/>
      <c r="AI167" s="897"/>
      <c r="AJ167" s="898"/>
      <c r="AK167" s="47"/>
      <c r="AL167" s="116"/>
    </row>
    <row r="168" spans="1:52" s="49" customFormat="1" ht="27" customHeight="1">
      <c r="A168" s="991"/>
      <c r="B168" s="1019"/>
      <c r="C168" s="1016" t="s">
        <v>240</v>
      </c>
      <c r="D168" s="1007"/>
      <c r="E168" s="1007"/>
      <c r="F168" s="1007"/>
      <c r="G168" s="1007"/>
      <c r="H168" s="1007"/>
      <c r="I168" s="1007"/>
      <c r="J168" s="1017"/>
      <c r="K168" s="408"/>
      <c r="L168" s="409" t="s">
        <v>88</v>
      </c>
      <c r="M168" s="882" t="s">
        <v>58</v>
      </c>
      <c r="N168" s="883"/>
      <c r="O168" s="883"/>
      <c r="P168" s="883"/>
      <c r="Q168" s="883"/>
      <c r="R168" s="883"/>
      <c r="S168" s="883"/>
      <c r="T168" s="883"/>
      <c r="U168" s="883"/>
      <c r="V168" s="883"/>
      <c r="W168" s="883"/>
      <c r="X168" s="883"/>
      <c r="Y168" s="883"/>
      <c r="Z168" s="883"/>
      <c r="AA168" s="883"/>
      <c r="AB168" s="883"/>
      <c r="AC168" s="883"/>
      <c r="AD168" s="883"/>
      <c r="AE168" s="883"/>
      <c r="AF168" s="883"/>
      <c r="AG168" s="883"/>
      <c r="AH168" s="883"/>
      <c r="AI168" s="883"/>
      <c r="AJ168" s="884"/>
      <c r="AK168" s="47"/>
      <c r="AL168" s="119"/>
    </row>
    <row r="169" spans="1:52" s="49" customFormat="1" ht="40.5" customHeight="1">
      <c r="A169" s="991"/>
      <c r="B169" s="900"/>
      <c r="C169" s="901"/>
      <c r="D169" s="902"/>
      <c r="E169" s="902"/>
      <c r="F169" s="902"/>
      <c r="G169" s="902"/>
      <c r="H169" s="902"/>
      <c r="I169" s="902"/>
      <c r="J169" s="903"/>
      <c r="K169" s="410"/>
      <c r="L169" s="411" t="s">
        <v>234</v>
      </c>
      <c r="M169" s="1020" t="s">
        <v>55</v>
      </c>
      <c r="N169" s="1021"/>
      <c r="O169" s="1021"/>
      <c r="P169" s="1021"/>
      <c r="Q169" s="1021"/>
      <c r="R169" s="1021"/>
      <c r="S169" s="1021"/>
      <c r="T169" s="1021"/>
      <c r="U169" s="1021"/>
      <c r="V169" s="1021"/>
      <c r="W169" s="1021"/>
      <c r="X169" s="1021"/>
      <c r="Y169" s="1021"/>
      <c r="Z169" s="1021"/>
      <c r="AA169" s="1021"/>
      <c r="AB169" s="1021"/>
      <c r="AC169" s="1021"/>
      <c r="AD169" s="1021"/>
      <c r="AE169" s="1021"/>
      <c r="AF169" s="1021"/>
      <c r="AG169" s="1021"/>
      <c r="AH169" s="1021"/>
      <c r="AI169" s="1021"/>
      <c r="AJ169" s="1022"/>
      <c r="AK169" s="126"/>
      <c r="AL169" s="127"/>
    </row>
    <row r="170" spans="1:52" s="49" customFormat="1" ht="40.5" customHeight="1">
      <c r="A170" s="992"/>
      <c r="B170" s="900"/>
      <c r="C170" s="901"/>
      <c r="D170" s="902"/>
      <c r="E170" s="902"/>
      <c r="F170" s="902"/>
      <c r="G170" s="902"/>
      <c r="H170" s="902"/>
      <c r="I170" s="902"/>
      <c r="J170" s="903"/>
      <c r="K170" s="398"/>
      <c r="L170" s="412" t="s">
        <v>233</v>
      </c>
      <c r="M170" s="1023" t="s">
        <v>59</v>
      </c>
      <c r="N170" s="913"/>
      <c r="O170" s="913"/>
      <c r="P170" s="913"/>
      <c r="Q170" s="913"/>
      <c r="R170" s="913"/>
      <c r="S170" s="913"/>
      <c r="T170" s="913"/>
      <c r="U170" s="913"/>
      <c r="V170" s="913"/>
      <c r="W170" s="913"/>
      <c r="X170" s="913"/>
      <c r="Y170" s="913"/>
      <c r="Z170" s="913"/>
      <c r="AA170" s="913"/>
      <c r="AB170" s="913"/>
      <c r="AC170" s="913"/>
      <c r="AD170" s="913"/>
      <c r="AE170" s="913"/>
      <c r="AF170" s="913"/>
      <c r="AG170" s="913"/>
      <c r="AH170" s="913"/>
      <c r="AI170" s="913"/>
      <c r="AJ170" s="1024"/>
      <c r="AK170" s="126"/>
      <c r="AL170" s="127"/>
    </row>
    <row r="171" spans="1:52" s="49" customFormat="1" ht="18" customHeight="1">
      <c r="A171" s="399"/>
      <c r="B171" s="400" t="s">
        <v>237</v>
      </c>
      <c r="C171" s="401" t="s">
        <v>238</v>
      </c>
      <c r="D171" s="402"/>
      <c r="E171" s="402"/>
      <c r="F171" s="402"/>
      <c r="G171" s="402"/>
      <c r="H171" s="402"/>
      <c r="I171" s="402"/>
      <c r="J171" s="402"/>
      <c r="K171" s="402"/>
      <c r="L171" s="402"/>
      <c r="M171" s="402"/>
      <c r="N171" s="402"/>
      <c r="O171" s="402"/>
      <c r="P171" s="402"/>
      <c r="Q171" s="402"/>
      <c r="R171" s="402"/>
      <c r="S171" s="402"/>
      <c r="T171" s="402"/>
      <c r="U171" s="402"/>
      <c r="V171" s="402"/>
      <c r="W171" s="402"/>
      <c r="X171" s="402"/>
      <c r="Y171" s="413"/>
      <c r="Z171" s="413"/>
      <c r="AA171" s="413"/>
      <c r="AB171" s="413"/>
      <c r="AC171" s="414"/>
      <c r="AD171" s="414"/>
      <c r="AE171" s="414"/>
      <c r="AF171" s="414"/>
      <c r="AG171" s="415"/>
      <c r="AH171" s="415"/>
      <c r="AI171" s="415"/>
      <c r="AJ171" s="416"/>
      <c r="AK171" s="118"/>
      <c r="AL171" s="119"/>
    </row>
    <row r="172" spans="1:52" s="49" customFormat="1" ht="15" customHeight="1">
      <c r="A172" s="873" t="s">
        <v>456</v>
      </c>
      <c r="B172" s="874"/>
      <c r="C172" s="874"/>
      <c r="D172" s="874"/>
      <c r="E172" s="874"/>
      <c r="F172" s="874"/>
      <c r="G172" s="874"/>
      <c r="H172" s="874"/>
      <c r="I172" s="874"/>
      <c r="J172" s="874"/>
      <c r="K172" s="874"/>
      <c r="L172" s="874"/>
      <c r="M172" s="874"/>
      <c r="N172" s="874"/>
      <c r="O172" s="874"/>
      <c r="P172" s="874"/>
      <c r="Q172" s="874"/>
      <c r="R172" s="874"/>
      <c r="S172" s="874"/>
      <c r="T172" s="874"/>
      <c r="U172" s="874"/>
      <c r="V172" s="874"/>
      <c r="W172" s="874"/>
      <c r="X172" s="874"/>
      <c r="Y172" s="874"/>
      <c r="Z172" s="874"/>
      <c r="AA172" s="874"/>
      <c r="AB172" s="874"/>
      <c r="AC172" s="874"/>
      <c r="AD172" s="874"/>
      <c r="AE172" s="874"/>
      <c r="AF172" s="875"/>
      <c r="AG172" s="774"/>
      <c r="AH172" s="775" t="s">
        <v>124</v>
      </c>
      <c r="AI172" s="774"/>
      <c r="AJ172" s="777"/>
      <c r="AK172" s="216"/>
    </row>
    <row r="173" spans="1:52" s="49" customFormat="1" ht="28.5" customHeight="1">
      <c r="A173" s="1025" t="s">
        <v>137</v>
      </c>
      <c r="B173" s="1025"/>
      <c r="C173" s="1025"/>
      <c r="D173" s="1025"/>
      <c r="E173" s="1025"/>
      <c r="F173" s="1025"/>
      <c r="G173" s="1025"/>
      <c r="H173" s="1025"/>
      <c r="I173" s="1025"/>
      <c r="J173" s="1025"/>
      <c r="K173" s="1025"/>
      <c r="L173" s="1025"/>
      <c r="M173" s="1025"/>
      <c r="N173" s="1025"/>
      <c r="O173" s="1025"/>
      <c r="P173" s="1025"/>
      <c r="Q173" s="1025"/>
      <c r="R173" s="1025"/>
      <c r="S173" s="1025"/>
      <c r="T173" s="1025"/>
      <c r="U173" s="1025"/>
      <c r="V173" s="1025"/>
      <c r="W173" s="1025"/>
      <c r="X173" s="1025"/>
      <c r="Y173" s="1025"/>
      <c r="Z173" s="1025"/>
      <c r="AA173" s="1025"/>
      <c r="AB173" s="1025"/>
      <c r="AC173" s="1025"/>
      <c r="AD173" s="1025"/>
      <c r="AE173" s="1025"/>
      <c r="AF173" s="1025"/>
      <c r="AG173" s="1025"/>
      <c r="AH173" s="1025"/>
      <c r="AI173" s="1025"/>
      <c r="AJ173" s="1025"/>
      <c r="AK173" s="126"/>
      <c r="AL173" s="116"/>
    </row>
    <row r="174" spans="1:52" s="49" customFormat="1" ht="6" customHeight="1">
      <c r="A174" s="126"/>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c r="AG174" s="126"/>
      <c r="AH174" s="126"/>
      <c r="AI174" s="126"/>
      <c r="AJ174" s="126"/>
      <c r="AK174" s="126"/>
      <c r="AL174" s="116"/>
      <c r="AM174" s="46"/>
      <c r="AN174" s="46"/>
      <c r="AO174" s="46"/>
      <c r="AP174" s="46"/>
      <c r="AQ174" s="46"/>
      <c r="AR174" s="46"/>
      <c r="AS174" s="46"/>
      <c r="AT174" s="52"/>
      <c r="AU174" s="46"/>
      <c r="AV174" s="46"/>
      <c r="AW174" s="46"/>
      <c r="AX174" s="46"/>
      <c r="AY174" s="46"/>
      <c r="AZ174" s="46"/>
    </row>
    <row r="175" spans="1:52">
      <c r="A175" s="206" t="s">
        <v>437</v>
      </c>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207"/>
      <c r="AF175" s="207"/>
      <c r="AG175" s="180"/>
      <c r="AH175" s="180"/>
      <c r="AI175" s="180"/>
      <c r="AJ175" s="182"/>
      <c r="AK175" s="126"/>
      <c r="AT175" s="52"/>
    </row>
    <row r="176" spans="1:52" ht="4.5" customHeight="1">
      <c r="A176" s="206"/>
      <c r="B176" s="180"/>
      <c r="C176" s="207"/>
      <c r="D176" s="207"/>
      <c r="E176" s="207"/>
      <c r="F176" s="207"/>
      <c r="G176" s="207"/>
      <c r="H176" s="207"/>
      <c r="I176" s="207"/>
      <c r="J176" s="207"/>
      <c r="K176" s="207"/>
      <c r="L176" s="207"/>
      <c r="M176" s="207"/>
      <c r="N176" s="207"/>
      <c r="O176" s="207"/>
      <c r="P176" s="207"/>
      <c r="Q176" s="207"/>
      <c r="R176" s="207"/>
      <c r="S176" s="207"/>
      <c r="T176" s="207"/>
      <c r="U176" s="207"/>
      <c r="V176" s="207"/>
      <c r="W176" s="207"/>
      <c r="X176" s="207"/>
      <c r="Y176" s="207"/>
      <c r="Z176" s="207"/>
      <c r="AA176" s="207"/>
      <c r="AB176" s="207"/>
      <c r="AC176" s="207"/>
      <c r="AD176" s="207"/>
      <c r="AE176" s="180"/>
      <c r="AF176" s="180"/>
      <c r="AG176" s="180"/>
      <c r="AH176" s="180"/>
      <c r="AI176" s="180"/>
      <c r="AJ176" s="180"/>
      <c r="AK176" s="50"/>
      <c r="AT176" s="52"/>
    </row>
    <row r="177" spans="1:52" ht="79.5" customHeight="1">
      <c r="A177" s="892" t="s">
        <v>339</v>
      </c>
      <c r="B177" s="893"/>
      <c r="C177" s="893"/>
      <c r="D177" s="893"/>
      <c r="E177" s="893"/>
      <c r="F177" s="893"/>
      <c r="G177" s="893"/>
      <c r="H177" s="893"/>
      <c r="I177" s="893"/>
      <c r="J177" s="893"/>
      <c r="K177" s="893"/>
      <c r="L177" s="893"/>
      <c r="M177" s="893"/>
      <c r="N177" s="893"/>
      <c r="O177" s="893"/>
      <c r="P177" s="893"/>
      <c r="Q177" s="893"/>
      <c r="R177" s="893"/>
      <c r="S177" s="893"/>
      <c r="T177" s="893"/>
      <c r="U177" s="893"/>
      <c r="V177" s="893"/>
      <c r="W177" s="893"/>
      <c r="X177" s="893"/>
      <c r="Y177" s="893"/>
      <c r="Z177" s="893"/>
      <c r="AA177" s="893"/>
      <c r="AB177" s="893"/>
      <c r="AC177" s="893"/>
      <c r="AD177" s="893"/>
      <c r="AE177" s="893"/>
      <c r="AF177" s="893"/>
      <c r="AG177" s="893"/>
      <c r="AH177" s="893"/>
      <c r="AI177" s="893"/>
      <c r="AJ177" s="894"/>
      <c r="AK177" s="128"/>
      <c r="AT177" s="52"/>
    </row>
    <row r="178" spans="1:52" ht="4.5" customHeight="1">
      <c r="A178" s="417"/>
      <c r="B178" s="417"/>
      <c r="C178" s="417"/>
      <c r="D178" s="417"/>
      <c r="E178" s="417"/>
      <c r="F178" s="417"/>
      <c r="G178" s="417"/>
      <c r="H178" s="417"/>
      <c r="I178" s="417"/>
      <c r="J178" s="417"/>
      <c r="K178" s="417"/>
      <c r="L178" s="417"/>
      <c r="M178" s="417"/>
      <c r="N178" s="417"/>
      <c r="O178" s="417"/>
      <c r="P178" s="417"/>
      <c r="Q178" s="417"/>
      <c r="R178" s="417"/>
      <c r="S178" s="417"/>
      <c r="T178" s="417"/>
      <c r="U178" s="417"/>
      <c r="V178" s="417"/>
      <c r="W178" s="417"/>
      <c r="X178" s="417"/>
      <c r="Y178" s="417"/>
      <c r="Z178" s="417"/>
      <c r="AA178" s="417"/>
      <c r="AB178" s="417"/>
      <c r="AC178" s="417"/>
      <c r="AD178" s="417"/>
      <c r="AE178" s="417"/>
      <c r="AF178" s="417"/>
      <c r="AG178" s="417"/>
      <c r="AH178" s="417"/>
      <c r="AI178" s="417"/>
      <c r="AJ178" s="418"/>
      <c r="AK178" s="128"/>
      <c r="AT178" s="52"/>
    </row>
    <row r="179" spans="1:52" ht="13.5" customHeight="1" thickBot="1">
      <c r="A179" s="1030" t="s">
        <v>309</v>
      </c>
      <c r="B179" s="1031"/>
      <c r="C179" s="1031"/>
      <c r="D179" s="1032"/>
      <c r="E179" s="1033" t="s">
        <v>56</v>
      </c>
      <c r="F179" s="1034"/>
      <c r="G179" s="1034"/>
      <c r="H179" s="1034"/>
      <c r="I179" s="1034"/>
      <c r="J179" s="1034"/>
      <c r="K179" s="1034"/>
      <c r="L179" s="1034"/>
      <c r="M179" s="1034"/>
      <c r="N179" s="1034"/>
      <c r="O179" s="1034"/>
      <c r="P179" s="1034"/>
      <c r="Q179" s="1034"/>
      <c r="R179" s="1034"/>
      <c r="S179" s="1034"/>
      <c r="T179" s="1034"/>
      <c r="U179" s="1034"/>
      <c r="V179" s="1034"/>
      <c r="W179" s="1034"/>
      <c r="X179" s="1034"/>
      <c r="Y179" s="1034"/>
      <c r="Z179" s="1034"/>
      <c r="AA179" s="1034"/>
      <c r="AB179" s="1034"/>
      <c r="AC179" s="1034"/>
      <c r="AD179" s="1034"/>
      <c r="AE179" s="1034"/>
      <c r="AF179" s="1034"/>
      <c r="AG179" s="1034"/>
      <c r="AH179" s="1034"/>
      <c r="AI179" s="1034"/>
      <c r="AJ179" s="1035"/>
      <c r="AK179" s="128"/>
      <c r="AM179" s="129"/>
      <c r="AN179" s="129"/>
      <c r="AO179" s="129"/>
      <c r="AP179" s="129"/>
      <c r="AQ179" s="129"/>
      <c r="AR179" s="129"/>
      <c r="AS179" s="129"/>
      <c r="AT179" s="129"/>
      <c r="AU179" s="129"/>
      <c r="AV179" s="129"/>
      <c r="AW179" s="129"/>
      <c r="AX179" s="129"/>
      <c r="AY179" s="129"/>
      <c r="AZ179" s="129"/>
    </row>
    <row r="180" spans="1:52" s="129" customFormat="1" ht="14.25" customHeight="1">
      <c r="A180" s="1006" t="s">
        <v>299</v>
      </c>
      <c r="B180" s="1007"/>
      <c r="C180" s="1007"/>
      <c r="D180" s="1008"/>
      <c r="E180" s="786"/>
      <c r="F180" s="1028" t="s">
        <v>279</v>
      </c>
      <c r="G180" s="1028"/>
      <c r="H180" s="1028"/>
      <c r="I180" s="1028"/>
      <c r="J180" s="1028"/>
      <c r="K180" s="1028"/>
      <c r="L180" s="1028"/>
      <c r="M180" s="1028"/>
      <c r="N180" s="1028"/>
      <c r="O180" s="1028"/>
      <c r="P180" s="1028"/>
      <c r="Q180" s="1028"/>
      <c r="R180" s="1028"/>
      <c r="S180" s="1028"/>
      <c r="T180" s="1028"/>
      <c r="U180" s="1028"/>
      <c r="V180" s="1028"/>
      <c r="W180" s="1028"/>
      <c r="X180" s="1028"/>
      <c r="Y180" s="1028"/>
      <c r="Z180" s="1028"/>
      <c r="AA180" s="1028"/>
      <c r="AB180" s="1028"/>
      <c r="AC180" s="1028"/>
      <c r="AD180" s="1028"/>
      <c r="AE180" s="1028"/>
      <c r="AF180" s="1028"/>
      <c r="AG180" s="1028"/>
      <c r="AH180" s="1028"/>
      <c r="AI180" s="1028"/>
      <c r="AJ180" s="1029"/>
      <c r="AK180" s="128"/>
    </row>
    <row r="181" spans="1:52" s="129" customFormat="1" ht="13.5" customHeight="1">
      <c r="A181" s="1009"/>
      <c r="B181" s="902"/>
      <c r="C181" s="902"/>
      <c r="D181" s="1010"/>
      <c r="E181" s="787"/>
      <c r="F181" s="1027" t="s">
        <v>280</v>
      </c>
      <c r="G181" s="1027"/>
      <c r="H181" s="1027"/>
      <c r="I181" s="1027"/>
      <c r="J181" s="1027"/>
      <c r="K181" s="1027"/>
      <c r="L181" s="1027"/>
      <c r="M181" s="1027"/>
      <c r="N181" s="1027"/>
      <c r="O181" s="1027"/>
      <c r="P181" s="1027"/>
      <c r="Q181" s="1027"/>
      <c r="R181" s="1027"/>
      <c r="S181" s="1027"/>
      <c r="T181" s="1027"/>
      <c r="U181" s="1027"/>
      <c r="V181" s="1027"/>
      <c r="W181" s="1027"/>
      <c r="X181" s="1027"/>
      <c r="Y181" s="1027"/>
      <c r="Z181" s="1027"/>
      <c r="AA181" s="1027"/>
      <c r="AB181" s="1027"/>
      <c r="AC181" s="1027"/>
      <c r="AD181" s="1027"/>
      <c r="AE181" s="1027"/>
      <c r="AF181" s="1027"/>
      <c r="AG181" s="1027"/>
      <c r="AH181" s="1027"/>
      <c r="AI181" s="1027"/>
      <c r="AJ181" s="419"/>
      <c r="AK181" s="128"/>
    </row>
    <row r="182" spans="1:52" s="129" customFormat="1" ht="13.5" customHeight="1">
      <c r="A182" s="1009"/>
      <c r="B182" s="902"/>
      <c r="C182" s="902"/>
      <c r="D182" s="1010"/>
      <c r="E182" s="787"/>
      <c r="F182" s="1027" t="s">
        <v>305</v>
      </c>
      <c r="G182" s="1027"/>
      <c r="H182" s="1027"/>
      <c r="I182" s="1027"/>
      <c r="J182" s="1027"/>
      <c r="K182" s="1027"/>
      <c r="L182" s="1027"/>
      <c r="M182" s="1027"/>
      <c r="N182" s="1027"/>
      <c r="O182" s="1027"/>
      <c r="P182" s="1027"/>
      <c r="Q182" s="1027"/>
      <c r="R182" s="1027"/>
      <c r="S182" s="1027"/>
      <c r="T182" s="1027"/>
      <c r="U182" s="1027"/>
      <c r="V182" s="1027"/>
      <c r="W182" s="1027"/>
      <c r="X182" s="1027"/>
      <c r="Y182" s="1027"/>
      <c r="Z182" s="1027"/>
      <c r="AA182" s="1027"/>
      <c r="AB182" s="1027"/>
      <c r="AC182" s="1027"/>
      <c r="AD182" s="1027"/>
      <c r="AE182" s="1027"/>
      <c r="AF182" s="1027"/>
      <c r="AG182" s="1027"/>
      <c r="AH182" s="1027"/>
      <c r="AI182" s="1027"/>
      <c r="AJ182" s="419"/>
      <c r="AK182" s="128"/>
    </row>
    <row r="183" spans="1:52" s="129" customFormat="1" ht="13.5" customHeight="1">
      <c r="A183" s="1011"/>
      <c r="B183" s="897"/>
      <c r="C183" s="897"/>
      <c r="D183" s="1012"/>
      <c r="E183" s="788"/>
      <c r="F183" s="1018" t="s">
        <v>306</v>
      </c>
      <c r="G183" s="1018"/>
      <c r="H183" s="1018"/>
      <c r="I183" s="1018"/>
      <c r="J183" s="1018"/>
      <c r="K183" s="1018"/>
      <c r="L183" s="1018"/>
      <c r="M183" s="1018"/>
      <c r="N183" s="1018"/>
      <c r="O183" s="1018"/>
      <c r="P183" s="1018"/>
      <c r="Q183" s="1018"/>
      <c r="R183" s="1018"/>
      <c r="S183" s="1018"/>
      <c r="T183" s="1018"/>
      <c r="U183" s="1018"/>
      <c r="V183" s="1018"/>
      <c r="W183" s="1018"/>
      <c r="X183" s="1018"/>
      <c r="Y183" s="1018"/>
      <c r="Z183" s="1018"/>
      <c r="AA183" s="1018"/>
      <c r="AB183" s="1018"/>
      <c r="AC183" s="1018"/>
      <c r="AD183" s="1018"/>
      <c r="AE183" s="1018"/>
      <c r="AF183" s="1018"/>
      <c r="AG183" s="1018"/>
      <c r="AH183" s="1018"/>
      <c r="AI183" s="1018"/>
      <c r="AJ183" s="550"/>
      <c r="AK183" s="128"/>
    </row>
    <row r="184" spans="1:52" s="129" customFormat="1" ht="24.75" customHeight="1">
      <c r="A184" s="1006" t="s">
        <v>300</v>
      </c>
      <c r="B184" s="1007"/>
      <c r="C184" s="1007"/>
      <c r="D184" s="1008"/>
      <c r="E184" s="789"/>
      <c r="F184" s="1062" t="s">
        <v>281</v>
      </c>
      <c r="G184" s="1062"/>
      <c r="H184" s="1062"/>
      <c r="I184" s="1062"/>
      <c r="J184" s="1062"/>
      <c r="K184" s="1062"/>
      <c r="L184" s="1062"/>
      <c r="M184" s="1062"/>
      <c r="N184" s="1062"/>
      <c r="O184" s="1062"/>
      <c r="P184" s="1062"/>
      <c r="Q184" s="1062"/>
      <c r="R184" s="1062"/>
      <c r="S184" s="1062"/>
      <c r="T184" s="1062"/>
      <c r="U184" s="1062"/>
      <c r="V184" s="1062"/>
      <c r="W184" s="1062"/>
      <c r="X184" s="1062"/>
      <c r="Y184" s="1062"/>
      <c r="Z184" s="1062"/>
      <c r="AA184" s="1062"/>
      <c r="AB184" s="1062"/>
      <c r="AC184" s="1062"/>
      <c r="AD184" s="1062"/>
      <c r="AE184" s="1062"/>
      <c r="AF184" s="1062"/>
      <c r="AG184" s="1062"/>
      <c r="AH184" s="1062"/>
      <c r="AI184" s="1062"/>
      <c r="AJ184" s="551"/>
      <c r="AK184" s="128"/>
      <c r="AM184" s="49"/>
      <c r="AN184" s="49"/>
      <c r="AO184" s="49"/>
      <c r="AP184" s="49"/>
      <c r="AQ184" s="49"/>
      <c r="AR184" s="49"/>
      <c r="AS184" s="49"/>
      <c r="AT184" s="49"/>
      <c r="AU184" s="49"/>
      <c r="AV184" s="49"/>
      <c r="AW184" s="49"/>
      <c r="AX184" s="49"/>
      <c r="AY184" s="49"/>
      <c r="AZ184" s="49"/>
    </row>
    <row r="185" spans="1:52" s="49" customFormat="1" ht="13.5" customHeight="1">
      <c r="A185" s="1009"/>
      <c r="B185" s="902"/>
      <c r="C185" s="902"/>
      <c r="D185" s="1010"/>
      <c r="E185" s="790"/>
      <c r="F185" s="1026" t="s">
        <v>282</v>
      </c>
      <c r="G185" s="1026"/>
      <c r="H185" s="1026"/>
      <c r="I185" s="1026"/>
      <c r="J185" s="1026"/>
      <c r="K185" s="1026"/>
      <c r="L185" s="1026"/>
      <c r="M185" s="1026"/>
      <c r="N185" s="1026"/>
      <c r="O185" s="1026"/>
      <c r="P185" s="1026"/>
      <c r="Q185" s="1026"/>
      <c r="R185" s="1026"/>
      <c r="S185" s="1026"/>
      <c r="T185" s="1026"/>
      <c r="U185" s="1026"/>
      <c r="V185" s="1026"/>
      <c r="W185" s="1026"/>
      <c r="X185" s="1026"/>
      <c r="Y185" s="1026"/>
      <c r="Z185" s="1026"/>
      <c r="AA185" s="1026"/>
      <c r="AB185" s="1026"/>
      <c r="AC185" s="1026"/>
      <c r="AD185" s="1026"/>
      <c r="AE185" s="1026"/>
      <c r="AF185" s="1026"/>
      <c r="AG185" s="1026"/>
      <c r="AH185" s="1026"/>
      <c r="AI185" s="1026"/>
      <c r="AJ185" s="552"/>
      <c r="AK185" s="128"/>
    </row>
    <row r="186" spans="1:52" s="49" customFormat="1" ht="13.5" customHeight="1">
      <c r="A186" s="1009"/>
      <c r="B186" s="902"/>
      <c r="C186" s="902"/>
      <c r="D186" s="1010"/>
      <c r="E186" s="787"/>
      <c r="F186" s="1027" t="s">
        <v>283</v>
      </c>
      <c r="G186" s="1027"/>
      <c r="H186" s="1027"/>
      <c r="I186" s="1027"/>
      <c r="J186" s="1027"/>
      <c r="K186" s="1027"/>
      <c r="L186" s="1027"/>
      <c r="M186" s="1027"/>
      <c r="N186" s="1027"/>
      <c r="O186" s="1027"/>
      <c r="P186" s="1027"/>
      <c r="Q186" s="1027"/>
      <c r="R186" s="1027"/>
      <c r="S186" s="1027"/>
      <c r="T186" s="1027"/>
      <c r="U186" s="1027"/>
      <c r="V186" s="1027"/>
      <c r="W186" s="1027"/>
      <c r="X186" s="1027"/>
      <c r="Y186" s="1027"/>
      <c r="Z186" s="1027"/>
      <c r="AA186" s="1027"/>
      <c r="AB186" s="1027"/>
      <c r="AC186" s="1027"/>
      <c r="AD186" s="1027"/>
      <c r="AE186" s="1027"/>
      <c r="AF186" s="1027"/>
      <c r="AG186" s="1027"/>
      <c r="AH186" s="1027"/>
      <c r="AI186" s="1027"/>
      <c r="AJ186" s="419"/>
      <c r="AK186" s="128"/>
    </row>
    <row r="187" spans="1:52" s="49" customFormat="1" ht="13.5" customHeight="1">
      <c r="A187" s="1011"/>
      <c r="B187" s="897"/>
      <c r="C187" s="897"/>
      <c r="D187" s="1012"/>
      <c r="E187" s="791"/>
      <c r="F187" s="1014" t="s">
        <v>284</v>
      </c>
      <c r="G187" s="1014"/>
      <c r="H187" s="1014"/>
      <c r="I187" s="1014"/>
      <c r="J187" s="1014"/>
      <c r="K187" s="1014"/>
      <c r="L187" s="1014"/>
      <c r="M187" s="1014"/>
      <c r="N187" s="1014"/>
      <c r="O187" s="1014"/>
      <c r="P187" s="1014"/>
      <c r="Q187" s="1014"/>
      <c r="R187" s="1014"/>
      <c r="S187" s="1014"/>
      <c r="T187" s="1014"/>
      <c r="U187" s="1014"/>
      <c r="V187" s="1014"/>
      <c r="W187" s="1014"/>
      <c r="X187" s="1014"/>
      <c r="Y187" s="1014"/>
      <c r="Z187" s="1014"/>
      <c r="AA187" s="1014"/>
      <c r="AB187" s="1014"/>
      <c r="AC187" s="1014"/>
      <c r="AD187" s="1014"/>
      <c r="AE187" s="1014"/>
      <c r="AF187" s="1014"/>
      <c r="AG187" s="1014"/>
      <c r="AH187" s="1014"/>
      <c r="AI187" s="1014"/>
      <c r="AJ187" s="1015"/>
      <c r="AK187" s="128"/>
    </row>
    <row r="188" spans="1:52" s="49" customFormat="1" ht="13.5" customHeight="1">
      <c r="A188" s="1006" t="s">
        <v>301</v>
      </c>
      <c r="B188" s="1007"/>
      <c r="C188" s="1007"/>
      <c r="D188" s="1008"/>
      <c r="E188" s="790"/>
      <c r="F188" s="1026" t="s">
        <v>285</v>
      </c>
      <c r="G188" s="1026"/>
      <c r="H188" s="1026"/>
      <c r="I188" s="1026"/>
      <c r="J188" s="1026"/>
      <c r="K188" s="1026"/>
      <c r="L188" s="1026"/>
      <c r="M188" s="1026"/>
      <c r="N188" s="1026"/>
      <c r="O188" s="1026"/>
      <c r="P188" s="1026"/>
      <c r="Q188" s="1026"/>
      <c r="R188" s="1026"/>
      <c r="S188" s="1026"/>
      <c r="T188" s="1026"/>
      <c r="U188" s="1026"/>
      <c r="V188" s="1026"/>
      <c r="W188" s="1026"/>
      <c r="X188" s="1026"/>
      <c r="Y188" s="1026"/>
      <c r="Z188" s="1026"/>
      <c r="AA188" s="1026"/>
      <c r="AB188" s="1026"/>
      <c r="AC188" s="1026"/>
      <c r="AD188" s="1026"/>
      <c r="AE188" s="1026"/>
      <c r="AF188" s="1026"/>
      <c r="AG188" s="1026"/>
      <c r="AH188" s="1026"/>
      <c r="AI188" s="1026"/>
      <c r="AJ188" s="552"/>
      <c r="AK188" s="128"/>
    </row>
    <row r="189" spans="1:52" s="49" customFormat="1" ht="22.5" customHeight="1">
      <c r="A189" s="1009"/>
      <c r="B189" s="902"/>
      <c r="C189" s="902"/>
      <c r="D189" s="1010"/>
      <c r="E189" s="787"/>
      <c r="F189" s="1027" t="s">
        <v>286</v>
      </c>
      <c r="G189" s="1027"/>
      <c r="H189" s="1027"/>
      <c r="I189" s="1027"/>
      <c r="J189" s="1027"/>
      <c r="K189" s="1027"/>
      <c r="L189" s="1027"/>
      <c r="M189" s="1027"/>
      <c r="N189" s="1027"/>
      <c r="O189" s="1027"/>
      <c r="P189" s="1027"/>
      <c r="Q189" s="1027"/>
      <c r="R189" s="1027"/>
      <c r="S189" s="1027"/>
      <c r="T189" s="1027"/>
      <c r="U189" s="1027"/>
      <c r="V189" s="1027"/>
      <c r="W189" s="1027"/>
      <c r="X189" s="1027"/>
      <c r="Y189" s="1027"/>
      <c r="Z189" s="1027"/>
      <c r="AA189" s="1027"/>
      <c r="AB189" s="1027"/>
      <c r="AC189" s="1027"/>
      <c r="AD189" s="1027"/>
      <c r="AE189" s="1027"/>
      <c r="AF189" s="1027"/>
      <c r="AG189" s="1027"/>
      <c r="AH189" s="1027"/>
      <c r="AI189" s="1027"/>
      <c r="AJ189" s="419"/>
      <c r="AK189" s="128"/>
    </row>
    <row r="190" spans="1:52" s="49" customFormat="1" ht="13.5" customHeight="1">
      <c r="A190" s="1009"/>
      <c r="B190" s="902"/>
      <c r="C190" s="902"/>
      <c r="D190" s="1010"/>
      <c r="E190" s="787"/>
      <c r="F190" s="1027" t="s">
        <v>287</v>
      </c>
      <c r="G190" s="1027"/>
      <c r="H190" s="1027"/>
      <c r="I190" s="1027"/>
      <c r="J190" s="1027"/>
      <c r="K190" s="1027"/>
      <c r="L190" s="1027"/>
      <c r="M190" s="1027"/>
      <c r="N190" s="1027"/>
      <c r="O190" s="1027"/>
      <c r="P190" s="1027"/>
      <c r="Q190" s="1027"/>
      <c r="R190" s="1027"/>
      <c r="S190" s="1027"/>
      <c r="T190" s="1027"/>
      <c r="U190" s="1027"/>
      <c r="V190" s="1027"/>
      <c r="W190" s="1027"/>
      <c r="X190" s="1027"/>
      <c r="Y190" s="1027"/>
      <c r="Z190" s="1027"/>
      <c r="AA190" s="1027"/>
      <c r="AB190" s="1027"/>
      <c r="AC190" s="1027"/>
      <c r="AD190" s="1027"/>
      <c r="AE190" s="1027"/>
      <c r="AF190" s="1027"/>
      <c r="AG190" s="1027"/>
      <c r="AH190" s="1027"/>
      <c r="AI190" s="1027"/>
      <c r="AJ190" s="419"/>
      <c r="AK190" s="128"/>
    </row>
    <row r="191" spans="1:52" s="49" customFormat="1" ht="13.5" customHeight="1">
      <c r="A191" s="1011"/>
      <c r="B191" s="897"/>
      <c r="C191" s="897"/>
      <c r="D191" s="1012"/>
      <c r="E191" s="791"/>
      <c r="F191" s="1014" t="s">
        <v>288</v>
      </c>
      <c r="G191" s="1014"/>
      <c r="H191" s="1014"/>
      <c r="I191" s="1014"/>
      <c r="J191" s="1014"/>
      <c r="K191" s="1014"/>
      <c r="L191" s="1014"/>
      <c r="M191" s="1014"/>
      <c r="N191" s="1014"/>
      <c r="O191" s="1014"/>
      <c r="P191" s="1014"/>
      <c r="Q191" s="1014"/>
      <c r="R191" s="1014"/>
      <c r="S191" s="1014"/>
      <c r="T191" s="1014"/>
      <c r="U191" s="1014"/>
      <c r="V191" s="1014"/>
      <c r="W191" s="1014"/>
      <c r="X191" s="1014"/>
      <c r="Y191" s="1014"/>
      <c r="Z191" s="1014"/>
      <c r="AA191" s="1014"/>
      <c r="AB191" s="1014"/>
      <c r="AC191" s="1014"/>
      <c r="AD191" s="1014"/>
      <c r="AE191" s="1014"/>
      <c r="AF191" s="1014"/>
      <c r="AG191" s="1014"/>
      <c r="AH191" s="1014"/>
      <c r="AI191" s="1014"/>
      <c r="AJ191" s="553"/>
      <c r="AK191" s="128"/>
    </row>
    <row r="192" spans="1:52" s="49" customFormat="1" ht="21" customHeight="1">
      <c r="A192" s="1006" t="s">
        <v>302</v>
      </c>
      <c r="B192" s="1007"/>
      <c r="C192" s="1007"/>
      <c r="D192" s="1008"/>
      <c r="E192" s="790"/>
      <c r="F192" s="1064" t="s">
        <v>289</v>
      </c>
      <c r="G192" s="1064"/>
      <c r="H192" s="1064"/>
      <c r="I192" s="1064"/>
      <c r="J192" s="1064"/>
      <c r="K192" s="1064"/>
      <c r="L192" s="1064"/>
      <c r="M192" s="1064"/>
      <c r="N192" s="1064"/>
      <c r="O192" s="1064"/>
      <c r="P192" s="1064"/>
      <c r="Q192" s="1064"/>
      <c r="R192" s="1064"/>
      <c r="S192" s="1064"/>
      <c r="T192" s="1064"/>
      <c r="U192" s="1064"/>
      <c r="V192" s="1064"/>
      <c r="W192" s="1064"/>
      <c r="X192" s="1064"/>
      <c r="Y192" s="1064"/>
      <c r="Z192" s="1064"/>
      <c r="AA192" s="1064"/>
      <c r="AB192" s="1064"/>
      <c r="AC192" s="1064"/>
      <c r="AD192" s="1064"/>
      <c r="AE192" s="1064"/>
      <c r="AF192" s="1064"/>
      <c r="AG192" s="1064"/>
      <c r="AH192" s="1064"/>
      <c r="AI192" s="1064"/>
      <c r="AJ192" s="552"/>
      <c r="AK192" s="128"/>
    </row>
    <row r="193" spans="1:52" s="49" customFormat="1" ht="13.5" customHeight="1">
      <c r="A193" s="1009"/>
      <c r="B193" s="902"/>
      <c r="C193" s="902"/>
      <c r="D193" s="1010"/>
      <c r="E193" s="787"/>
      <c r="F193" s="1013" t="s">
        <v>307</v>
      </c>
      <c r="G193" s="1013"/>
      <c r="H193" s="1013"/>
      <c r="I193" s="1013"/>
      <c r="J193" s="1013"/>
      <c r="K193" s="1013"/>
      <c r="L193" s="1013"/>
      <c r="M193" s="1013"/>
      <c r="N193" s="1013"/>
      <c r="O193" s="1013"/>
      <c r="P193" s="1013"/>
      <c r="Q193" s="1013"/>
      <c r="R193" s="1013"/>
      <c r="S193" s="1013"/>
      <c r="T193" s="1013"/>
      <c r="U193" s="1013"/>
      <c r="V193" s="1013"/>
      <c r="W193" s="1013"/>
      <c r="X193" s="1013"/>
      <c r="Y193" s="1013"/>
      <c r="Z193" s="1013"/>
      <c r="AA193" s="1013"/>
      <c r="AB193" s="1013"/>
      <c r="AC193" s="1013"/>
      <c r="AD193" s="1013"/>
      <c r="AE193" s="1013"/>
      <c r="AF193" s="1013"/>
      <c r="AG193" s="1013"/>
      <c r="AH193" s="1013"/>
      <c r="AI193" s="1013"/>
      <c r="AJ193" s="552"/>
      <c r="AK193" s="47"/>
    </row>
    <row r="194" spans="1:52" s="49" customFormat="1" ht="13.5" customHeight="1">
      <c r="A194" s="1009"/>
      <c r="B194" s="902"/>
      <c r="C194" s="902"/>
      <c r="D194" s="1010"/>
      <c r="E194" s="790"/>
      <c r="F194" s="1064" t="s">
        <v>290</v>
      </c>
      <c r="G194" s="1064"/>
      <c r="H194" s="1064"/>
      <c r="I194" s="1064"/>
      <c r="J194" s="1064"/>
      <c r="K194" s="1064"/>
      <c r="L194" s="1064"/>
      <c r="M194" s="1064"/>
      <c r="N194" s="1064"/>
      <c r="O194" s="1064"/>
      <c r="P194" s="1064"/>
      <c r="Q194" s="1064"/>
      <c r="R194" s="1064"/>
      <c r="S194" s="1064"/>
      <c r="T194" s="1064"/>
      <c r="U194" s="1064"/>
      <c r="V194" s="1064"/>
      <c r="W194" s="1064"/>
      <c r="X194" s="1064"/>
      <c r="Y194" s="1064"/>
      <c r="Z194" s="1064"/>
      <c r="AA194" s="1064"/>
      <c r="AB194" s="1064"/>
      <c r="AC194" s="1064"/>
      <c r="AD194" s="1064"/>
      <c r="AE194" s="1064"/>
      <c r="AF194" s="1064"/>
      <c r="AG194" s="1064"/>
      <c r="AH194" s="1064"/>
      <c r="AI194" s="1064"/>
      <c r="AJ194" s="554"/>
    </row>
    <row r="195" spans="1:52" s="49" customFormat="1" ht="13.5" customHeight="1">
      <c r="A195" s="1011"/>
      <c r="B195" s="897"/>
      <c r="C195" s="897"/>
      <c r="D195" s="1012"/>
      <c r="E195" s="791"/>
      <c r="F195" s="1014" t="s">
        <v>291</v>
      </c>
      <c r="G195" s="1014"/>
      <c r="H195" s="1014"/>
      <c r="I195" s="1014"/>
      <c r="J195" s="1014"/>
      <c r="K195" s="1014"/>
      <c r="L195" s="1014"/>
      <c r="M195" s="1014"/>
      <c r="N195" s="1014"/>
      <c r="O195" s="1014"/>
      <c r="P195" s="1014"/>
      <c r="Q195" s="1014"/>
      <c r="R195" s="1014"/>
      <c r="S195" s="1014"/>
      <c r="T195" s="1014"/>
      <c r="U195" s="1014"/>
      <c r="V195" s="1014"/>
      <c r="W195" s="1014"/>
      <c r="X195" s="1014"/>
      <c r="Y195" s="1014"/>
      <c r="Z195" s="1014"/>
      <c r="AA195" s="1014"/>
      <c r="AB195" s="1014"/>
      <c r="AC195" s="1014"/>
      <c r="AD195" s="1014"/>
      <c r="AE195" s="1014"/>
      <c r="AF195" s="1014"/>
      <c r="AG195" s="1014"/>
      <c r="AH195" s="1014"/>
      <c r="AI195" s="1014"/>
      <c r="AJ195" s="1015"/>
    </row>
    <row r="196" spans="1:52" s="49" customFormat="1" ht="13.5" customHeight="1">
      <c r="A196" s="1006" t="s">
        <v>303</v>
      </c>
      <c r="B196" s="1007"/>
      <c r="C196" s="1007"/>
      <c r="D196" s="1008"/>
      <c r="E196" s="790"/>
      <c r="F196" s="1064" t="s">
        <v>292</v>
      </c>
      <c r="G196" s="1064"/>
      <c r="H196" s="1064"/>
      <c r="I196" s="1064"/>
      <c r="J196" s="1064"/>
      <c r="K196" s="1064"/>
      <c r="L196" s="1064"/>
      <c r="M196" s="1064"/>
      <c r="N196" s="1064"/>
      <c r="O196" s="1064"/>
      <c r="P196" s="1064"/>
      <c r="Q196" s="1064"/>
      <c r="R196" s="1064"/>
      <c r="S196" s="1064"/>
      <c r="T196" s="1064"/>
      <c r="U196" s="1064"/>
      <c r="V196" s="1064"/>
      <c r="W196" s="1064"/>
      <c r="X196" s="1064"/>
      <c r="Y196" s="1064"/>
      <c r="Z196" s="1064"/>
      <c r="AA196" s="1064"/>
      <c r="AB196" s="1064"/>
      <c r="AC196" s="1064"/>
      <c r="AD196" s="1064"/>
      <c r="AE196" s="1064"/>
      <c r="AF196" s="1064"/>
      <c r="AG196" s="1064"/>
      <c r="AH196" s="1064"/>
      <c r="AI196" s="1064"/>
      <c r="AJ196" s="552"/>
    </row>
    <row r="197" spans="1:52" s="49" customFormat="1" ht="21" customHeight="1">
      <c r="A197" s="1009"/>
      <c r="B197" s="902"/>
      <c r="C197" s="902"/>
      <c r="D197" s="1010"/>
      <c r="E197" s="787"/>
      <c r="F197" s="1013" t="s">
        <v>293</v>
      </c>
      <c r="G197" s="1013"/>
      <c r="H197" s="1013"/>
      <c r="I197" s="1013"/>
      <c r="J197" s="1013"/>
      <c r="K197" s="1013"/>
      <c r="L197" s="1013"/>
      <c r="M197" s="1013"/>
      <c r="N197" s="1013"/>
      <c r="O197" s="1013"/>
      <c r="P197" s="1013"/>
      <c r="Q197" s="1013"/>
      <c r="R197" s="1013"/>
      <c r="S197" s="1013"/>
      <c r="T197" s="1013"/>
      <c r="U197" s="1013"/>
      <c r="V197" s="1013"/>
      <c r="W197" s="1013"/>
      <c r="X197" s="1013"/>
      <c r="Y197" s="1013"/>
      <c r="Z197" s="1013"/>
      <c r="AA197" s="1013"/>
      <c r="AB197" s="1013"/>
      <c r="AC197" s="1013"/>
      <c r="AD197" s="1013"/>
      <c r="AE197" s="1013"/>
      <c r="AF197" s="1013"/>
      <c r="AG197" s="1013"/>
      <c r="AH197" s="1013"/>
      <c r="AI197" s="1013"/>
      <c r="AJ197" s="419"/>
    </row>
    <row r="198" spans="1:52" s="49" customFormat="1" ht="13.5" customHeight="1">
      <c r="A198" s="1009"/>
      <c r="B198" s="902"/>
      <c r="C198" s="902"/>
      <c r="D198" s="1010"/>
      <c r="E198" s="787"/>
      <c r="F198" s="1013" t="s">
        <v>294</v>
      </c>
      <c r="G198" s="1013"/>
      <c r="H198" s="1013"/>
      <c r="I198" s="1013"/>
      <c r="J198" s="1013"/>
      <c r="K198" s="1013"/>
      <c r="L198" s="1013"/>
      <c r="M198" s="1013"/>
      <c r="N198" s="1013"/>
      <c r="O198" s="1013"/>
      <c r="P198" s="1013"/>
      <c r="Q198" s="1013"/>
      <c r="R198" s="1013"/>
      <c r="S198" s="1013"/>
      <c r="T198" s="1013"/>
      <c r="U198" s="1013"/>
      <c r="V198" s="1013"/>
      <c r="W198" s="1013"/>
      <c r="X198" s="1013"/>
      <c r="Y198" s="1013"/>
      <c r="Z198" s="1013"/>
      <c r="AA198" s="1013"/>
      <c r="AB198" s="1013"/>
      <c r="AC198" s="1013"/>
      <c r="AD198" s="1013"/>
      <c r="AE198" s="1013"/>
      <c r="AF198" s="1013"/>
      <c r="AG198" s="1013"/>
      <c r="AH198" s="1013"/>
      <c r="AI198" s="1013"/>
      <c r="AJ198" s="419"/>
    </row>
    <row r="199" spans="1:52" s="49" customFormat="1" ht="13.5" customHeight="1">
      <c r="A199" s="1011"/>
      <c r="B199" s="897"/>
      <c r="C199" s="897"/>
      <c r="D199" s="1012"/>
      <c r="E199" s="791"/>
      <c r="F199" s="1014" t="s">
        <v>295</v>
      </c>
      <c r="G199" s="1014"/>
      <c r="H199" s="1014"/>
      <c r="I199" s="1014"/>
      <c r="J199" s="1014"/>
      <c r="K199" s="1014"/>
      <c r="L199" s="1014"/>
      <c r="M199" s="1014"/>
      <c r="N199" s="1014"/>
      <c r="O199" s="1014"/>
      <c r="P199" s="1014"/>
      <c r="Q199" s="1014"/>
      <c r="R199" s="1014"/>
      <c r="S199" s="1014"/>
      <c r="T199" s="1014"/>
      <c r="U199" s="1014"/>
      <c r="V199" s="1014"/>
      <c r="W199" s="1014"/>
      <c r="X199" s="1014"/>
      <c r="Y199" s="1014"/>
      <c r="Z199" s="1014"/>
      <c r="AA199" s="1014"/>
      <c r="AB199" s="1014"/>
      <c r="AC199" s="1014"/>
      <c r="AD199" s="1014"/>
      <c r="AE199" s="1014"/>
      <c r="AF199" s="1014"/>
      <c r="AG199" s="1014"/>
      <c r="AH199" s="1014"/>
      <c r="AI199" s="1014"/>
      <c r="AJ199" s="553"/>
    </row>
    <row r="200" spans="1:52" s="49" customFormat="1" ht="13.5" customHeight="1">
      <c r="A200" s="1006" t="s">
        <v>304</v>
      </c>
      <c r="B200" s="1007"/>
      <c r="C200" s="1007"/>
      <c r="D200" s="1008"/>
      <c r="E200" s="790"/>
      <c r="F200" s="1065" t="s">
        <v>296</v>
      </c>
      <c r="G200" s="1065"/>
      <c r="H200" s="1065"/>
      <c r="I200" s="1065"/>
      <c r="J200" s="1065"/>
      <c r="K200" s="1065"/>
      <c r="L200" s="1065"/>
      <c r="M200" s="1065"/>
      <c r="N200" s="1065"/>
      <c r="O200" s="1065"/>
      <c r="P200" s="1065"/>
      <c r="Q200" s="1065"/>
      <c r="R200" s="1065"/>
      <c r="S200" s="1065"/>
      <c r="T200" s="1065"/>
      <c r="U200" s="1065"/>
      <c r="V200" s="1065"/>
      <c r="W200" s="1065"/>
      <c r="X200" s="1065"/>
      <c r="Y200" s="1065"/>
      <c r="Z200" s="1065"/>
      <c r="AA200" s="1065"/>
      <c r="AB200" s="1065"/>
      <c r="AC200" s="1065"/>
      <c r="AD200" s="1065"/>
      <c r="AE200" s="1065"/>
      <c r="AF200" s="1065"/>
      <c r="AG200" s="1065"/>
      <c r="AH200" s="1065"/>
      <c r="AI200" s="1065"/>
      <c r="AJ200" s="1066"/>
      <c r="AK200" s="126"/>
    </row>
    <row r="201" spans="1:52" s="49" customFormat="1" ht="13.5" customHeight="1">
      <c r="A201" s="1009"/>
      <c r="B201" s="902"/>
      <c r="C201" s="902"/>
      <c r="D201" s="1010"/>
      <c r="E201" s="787"/>
      <c r="F201" s="1013" t="s">
        <v>308</v>
      </c>
      <c r="G201" s="1013"/>
      <c r="H201" s="1013"/>
      <c r="I201" s="1013"/>
      <c r="J201" s="1013"/>
      <c r="K201" s="1013"/>
      <c r="L201" s="1013"/>
      <c r="M201" s="1013"/>
      <c r="N201" s="1013"/>
      <c r="O201" s="1013"/>
      <c r="P201" s="1013"/>
      <c r="Q201" s="1013"/>
      <c r="R201" s="1013"/>
      <c r="S201" s="1013"/>
      <c r="T201" s="1013"/>
      <c r="U201" s="1013"/>
      <c r="V201" s="1013"/>
      <c r="W201" s="1013"/>
      <c r="X201" s="1013"/>
      <c r="Y201" s="1013"/>
      <c r="Z201" s="1013"/>
      <c r="AA201" s="1013"/>
      <c r="AB201" s="1013"/>
      <c r="AC201" s="1013"/>
      <c r="AD201" s="1013"/>
      <c r="AE201" s="1013"/>
      <c r="AF201" s="1013"/>
      <c r="AG201" s="1013"/>
      <c r="AH201" s="1013"/>
      <c r="AI201" s="1013"/>
      <c r="AJ201" s="419"/>
      <c r="AK201" s="128"/>
    </row>
    <row r="202" spans="1:52" s="49" customFormat="1" ht="13.5" customHeight="1">
      <c r="A202" s="1009"/>
      <c r="B202" s="902"/>
      <c r="C202" s="902"/>
      <c r="D202" s="1010"/>
      <c r="E202" s="787"/>
      <c r="F202" s="1013" t="s">
        <v>297</v>
      </c>
      <c r="G202" s="1013"/>
      <c r="H202" s="1013"/>
      <c r="I202" s="1013"/>
      <c r="J202" s="1013"/>
      <c r="K202" s="1013"/>
      <c r="L202" s="1013"/>
      <c r="M202" s="1013"/>
      <c r="N202" s="1013"/>
      <c r="O202" s="1013"/>
      <c r="P202" s="1013"/>
      <c r="Q202" s="1013"/>
      <c r="R202" s="1013"/>
      <c r="S202" s="1013"/>
      <c r="T202" s="1013"/>
      <c r="U202" s="1013"/>
      <c r="V202" s="1013"/>
      <c r="W202" s="1013"/>
      <c r="X202" s="1013"/>
      <c r="Y202" s="1013"/>
      <c r="Z202" s="1013"/>
      <c r="AA202" s="1013"/>
      <c r="AB202" s="1013"/>
      <c r="AC202" s="1013"/>
      <c r="AD202" s="1013"/>
      <c r="AE202" s="1013"/>
      <c r="AF202" s="1013"/>
      <c r="AG202" s="1013"/>
      <c r="AH202" s="1013"/>
      <c r="AI202" s="1013"/>
      <c r="AJ202" s="419"/>
      <c r="AK202" s="128"/>
    </row>
    <row r="203" spans="1:52" s="49" customFormat="1" ht="13.5" customHeight="1" thickBot="1">
      <c r="A203" s="1011"/>
      <c r="B203" s="897"/>
      <c r="C203" s="897"/>
      <c r="D203" s="1012"/>
      <c r="E203" s="792"/>
      <c r="F203" s="1216" t="s">
        <v>298</v>
      </c>
      <c r="G203" s="1216"/>
      <c r="H203" s="1216"/>
      <c r="I203" s="1216"/>
      <c r="J203" s="1216"/>
      <c r="K203" s="1216"/>
      <c r="L203" s="1216"/>
      <c r="M203" s="1216"/>
      <c r="N203" s="1216"/>
      <c r="O203" s="1216"/>
      <c r="P203" s="1216"/>
      <c r="Q203" s="1216"/>
      <c r="R203" s="1216"/>
      <c r="S203" s="1216"/>
      <c r="T203" s="1216"/>
      <c r="U203" s="1216"/>
      <c r="V203" s="1216"/>
      <c r="W203" s="1216"/>
      <c r="X203" s="1216"/>
      <c r="Y203" s="1216"/>
      <c r="Z203" s="1216"/>
      <c r="AA203" s="1216"/>
      <c r="AB203" s="1216"/>
      <c r="AC203" s="1216"/>
      <c r="AD203" s="1216"/>
      <c r="AE203" s="1216"/>
      <c r="AF203" s="1216"/>
      <c r="AG203" s="1216"/>
      <c r="AH203" s="1216"/>
      <c r="AI203" s="1216"/>
      <c r="AJ203" s="555"/>
      <c r="AK203" s="47"/>
    </row>
    <row r="204" spans="1:52" s="49" customFormat="1" ht="15" customHeight="1">
      <c r="A204" s="873" t="s">
        <v>456</v>
      </c>
      <c r="B204" s="874"/>
      <c r="C204" s="874"/>
      <c r="D204" s="874"/>
      <c r="E204" s="874"/>
      <c r="F204" s="874"/>
      <c r="G204" s="874"/>
      <c r="H204" s="874"/>
      <c r="I204" s="874"/>
      <c r="J204" s="874"/>
      <c r="K204" s="874"/>
      <c r="L204" s="874"/>
      <c r="M204" s="874"/>
      <c r="N204" s="874"/>
      <c r="O204" s="874"/>
      <c r="P204" s="874"/>
      <c r="Q204" s="874"/>
      <c r="R204" s="874"/>
      <c r="S204" s="874"/>
      <c r="T204" s="874"/>
      <c r="U204" s="874"/>
      <c r="V204" s="874"/>
      <c r="W204" s="874"/>
      <c r="X204" s="874"/>
      <c r="Y204" s="874"/>
      <c r="Z204" s="874"/>
      <c r="AA204" s="874"/>
      <c r="AB204" s="874"/>
      <c r="AC204" s="874"/>
      <c r="AD204" s="874"/>
      <c r="AE204" s="874"/>
      <c r="AF204" s="875"/>
      <c r="AG204" s="793"/>
      <c r="AH204" s="794" t="s">
        <v>124</v>
      </c>
      <c r="AI204" s="793"/>
      <c r="AJ204" s="795"/>
      <c r="AK204" s="50"/>
      <c r="AM204" s="46"/>
      <c r="AN204" s="46"/>
      <c r="AO204" s="46"/>
      <c r="AP204" s="46"/>
      <c r="AQ204" s="46"/>
      <c r="AR204" s="46"/>
      <c r="AS204" s="46"/>
      <c r="AT204" s="52"/>
      <c r="AU204" s="46"/>
      <c r="AV204" s="46"/>
      <c r="AW204" s="46"/>
      <c r="AX204" s="46"/>
      <c r="AY204" s="46"/>
      <c r="AZ204" s="46"/>
    </row>
    <row r="205" spans="1:52" ht="9" customHeight="1">
      <c r="A205" s="420"/>
      <c r="B205" s="420"/>
      <c r="C205" s="420"/>
      <c r="D205" s="420"/>
      <c r="E205" s="420"/>
      <c r="F205" s="420"/>
      <c r="G205" s="420"/>
      <c r="H205" s="420"/>
      <c r="I205" s="420"/>
      <c r="J205" s="420"/>
      <c r="K205" s="420"/>
      <c r="L205" s="420"/>
      <c r="M205" s="420"/>
      <c r="N205" s="420"/>
      <c r="O205" s="420"/>
      <c r="P205" s="420"/>
      <c r="Q205" s="420"/>
      <c r="R205" s="420"/>
      <c r="S205" s="420"/>
      <c r="T205" s="420"/>
      <c r="U205" s="420"/>
      <c r="V205" s="420"/>
      <c r="W205" s="420"/>
      <c r="X205" s="420"/>
      <c r="Y205" s="420"/>
      <c r="Z205" s="420"/>
      <c r="AA205" s="420"/>
      <c r="AB205" s="420"/>
      <c r="AC205" s="420"/>
      <c r="AD205" s="420"/>
      <c r="AE205" s="420"/>
      <c r="AF205" s="420"/>
      <c r="AG205" s="420"/>
      <c r="AH205" s="420"/>
      <c r="AI205" s="420"/>
      <c r="AJ205" s="421"/>
      <c r="AK205" s="47"/>
      <c r="AT205" s="52"/>
    </row>
    <row r="206" spans="1:52">
      <c r="A206" s="206" t="s">
        <v>457</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180"/>
      <c r="AH206" s="180"/>
      <c r="AI206" s="180"/>
      <c r="AJ206" s="182"/>
      <c r="AK206" s="47"/>
      <c r="AT206" s="52"/>
    </row>
    <row r="207" spans="1:52" ht="17.25" customHeight="1" thickBot="1">
      <c r="A207" s="422" t="s">
        <v>165</v>
      </c>
      <c r="B207" s="180"/>
      <c r="C207" s="207"/>
      <c r="D207" s="207"/>
      <c r="E207" s="207"/>
      <c r="F207" s="207"/>
      <c r="G207" s="207"/>
      <c r="H207" s="207"/>
      <c r="I207" s="207"/>
      <c r="J207" s="207"/>
      <c r="K207" s="207"/>
      <c r="L207" s="207"/>
      <c r="M207" s="207"/>
      <c r="N207" s="207"/>
      <c r="O207" s="207"/>
      <c r="P207" s="207"/>
      <c r="Q207" s="207"/>
      <c r="R207" s="207"/>
      <c r="S207" s="207"/>
      <c r="T207" s="207"/>
      <c r="U207" s="207"/>
      <c r="V207" s="207"/>
      <c r="W207" s="207"/>
      <c r="X207" s="207"/>
      <c r="Y207" s="207"/>
      <c r="Z207" s="207"/>
      <c r="AA207" s="207"/>
      <c r="AB207" s="207"/>
      <c r="AC207" s="207"/>
      <c r="AD207" s="207"/>
      <c r="AE207" s="207"/>
      <c r="AF207" s="207"/>
      <c r="AG207" s="207"/>
      <c r="AH207" s="207"/>
      <c r="AI207" s="207"/>
      <c r="AJ207" s="207"/>
      <c r="AM207" s="129"/>
      <c r="AN207" s="129"/>
      <c r="AO207" s="129"/>
      <c r="AP207" s="129"/>
      <c r="AQ207" s="129"/>
      <c r="AR207" s="129"/>
      <c r="AS207" s="129"/>
      <c r="AT207" s="129"/>
      <c r="AU207" s="129"/>
      <c r="AV207" s="129"/>
      <c r="AW207" s="129"/>
      <c r="AX207" s="129"/>
      <c r="AY207" s="129"/>
      <c r="AZ207" s="129"/>
    </row>
    <row r="208" spans="1:52" s="129" customFormat="1" ht="15" customHeight="1">
      <c r="A208" s="936" t="s">
        <v>39</v>
      </c>
      <c r="B208" s="937"/>
      <c r="C208" s="937"/>
      <c r="D208" s="1041"/>
      <c r="E208" s="423"/>
      <c r="F208" s="424" t="s">
        <v>41</v>
      </c>
      <c r="G208" s="424"/>
      <c r="H208" s="424"/>
      <c r="I208" s="424"/>
      <c r="J208" s="424"/>
      <c r="K208" s="424"/>
      <c r="L208" s="424"/>
      <c r="M208" s="424"/>
      <c r="N208" s="424"/>
      <c r="O208" s="425"/>
      <c r="P208" s="425"/>
      <c r="Q208" s="425"/>
      <c r="R208" s="424" t="s">
        <v>245</v>
      </c>
      <c r="S208" s="426"/>
      <c r="T208" s="426" t="s">
        <v>247</v>
      </c>
      <c r="U208" s="426"/>
      <c r="V208" s="426"/>
      <c r="W208" s="424"/>
      <c r="X208" s="424"/>
      <c r="Y208" s="424"/>
      <c r="Z208" s="424"/>
      <c r="AA208" s="425"/>
      <c r="AB208" s="425"/>
      <c r="AC208" s="425"/>
      <c r="AD208" s="425"/>
      <c r="AE208" s="425"/>
      <c r="AF208" s="425"/>
      <c r="AG208" s="425"/>
      <c r="AH208" s="425"/>
      <c r="AI208" s="425"/>
      <c r="AJ208" s="427"/>
      <c r="AK208" s="50"/>
    </row>
    <row r="209" spans="1:52" s="129" customFormat="1" ht="15" customHeight="1">
      <c r="A209" s="1042"/>
      <c r="B209" s="1043"/>
      <c r="C209" s="1043"/>
      <c r="D209" s="1044"/>
      <c r="E209" s="428"/>
      <c r="F209" s="1013" t="s">
        <v>75</v>
      </c>
      <c r="G209" s="1013"/>
      <c r="H209" s="1013"/>
      <c r="I209" s="1013"/>
      <c r="J209" s="1013"/>
      <c r="K209" s="1013"/>
      <c r="L209" s="1013"/>
      <c r="M209" s="429"/>
      <c r="N209" s="429"/>
      <c r="O209" s="429"/>
      <c r="P209" s="429"/>
      <c r="Q209" s="429"/>
      <c r="R209" s="430" t="s">
        <v>246</v>
      </c>
      <c r="S209" s="431"/>
      <c r="T209" s="431" t="s">
        <v>247</v>
      </c>
      <c r="U209" s="431"/>
      <c r="V209" s="431"/>
      <c r="W209" s="430"/>
      <c r="X209" s="430"/>
      <c r="Y209" s="432"/>
      <c r="Z209" s="430"/>
      <c r="AA209" s="433"/>
      <c r="AB209" s="429"/>
      <c r="AC209" s="429"/>
      <c r="AD209" s="429"/>
      <c r="AE209" s="429"/>
      <c r="AF209" s="429"/>
      <c r="AG209" s="429"/>
      <c r="AH209" s="429"/>
      <c r="AI209" s="429"/>
      <c r="AJ209" s="419"/>
      <c r="AK209" s="47"/>
      <c r="AM209" s="49"/>
      <c r="AN209" s="49"/>
      <c r="AO209" s="49"/>
      <c r="AP209" s="49"/>
      <c r="AQ209" s="49"/>
      <c r="AR209" s="49"/>
      <c r="AS209" s="49"/>
      <c r="AT209" s="49"/>
      <c r="AU209" s="49"/>
      <c r="AV209" s="49"/>
      <c r="AW209" s="49"/>
      <c r="AX209" s="49"/>
      <c r="AY209" s="49"/>
      <c r="AZ209" s="49"/>
    </row>
    <row r="210" spans="1:52" s="49" customFormat="1" ht="15" customHeight="1">
      <c r="A210" s="1045" t="s">
        <v>40</v>
      </c>
      <c r="B210" s="1046"/>
      <c r="C210" s="1046"/>
      <c r="D210" s="1047"/>
      <c r="E210" s="428"/>
      <c r="F210" s="1021" t="s">
        <v>42</v>
      </c>
      <c r="G210" s="1021"/>
      <c r="H210" s="1021"/>
      <c r="I210" s="1021"/>
      <c r="J210" s="1021"/>
      <c r="K210" s="1021"/>
      <c r="L210" s="1021"/>
      <c r="M210" s="1021"/>
      <c r="N210" s="1021"/>
      <c r="O210" s="1021"/>
      <c r="P210" s="1021"/>
      <c r="Q210" s="1021"/>
      <c r="R210" s="1021"/>
      <c r="S210" s="1021"/>
      <c r="T210" s="1021"/>
      <c r="U210" s="430" t="s">
        <v>246</v>
      </c>
      <c r="V210" s="431"/>
      <c r="W210" s="431" t="s">
        <v>247</v>
      </c>
      <c r="X210" s="431"/>
      <c r="Y210" s="431"/>
      <c r="Z210" s="430"/>
      <c r="AA210" s="430"/>
      <c r="AB210" s="430"/>
      <c r="AC210" s="430"/>
      <c r="AD210" s="429"/>
      <c r="AE210" s="429"/>
      <c r="AF210" s="429"/>
      <c r="AG210" s="429"/>
      <c r="AH210" s="429"/>
      <c r="AI210" s="429"/>
      <c r="AJ210" s="419"/>
      <c r="AK210" s="47"/>
    </row>
    <row r="211" spans="1:52" s="49" customFormat="1" ht="15" customHeight="1" thickBot="1">
      <c r="A211" s="873"/>
      <c r="B211" s="874"/>
      <c r="C211" s="874"/>
      <c r="D211" s="1048"/>
      <c r="E211" s="434"/>
      <c r="F211" s="435" t="s">
        <v>63</v>
      </c>
      <c r="G211" s="435"/>
      <c r="H211" s="1063"/>
      <c r="I211" s="1063"/>
      <c r="J211" s="1063"/>
      <c r="K211" s="1063"/>
      <c r="L211" s="1063"/>
      <c r="M211" s="1063"/>
      <c r="N211" s="1063"/>
      <c r="O211" s="1063"/>
      <c r="P211" s="1063"/>
      <c r="Q211" s="1063"/>
      <c r="R211" s="1063"/>
      <c r="S211" s="1063"/>
      <c r="T211" s="1063"/>
      <c r="U211" s="1063"/>
      <c r="V211" s="1063"/>
      <c r="W211" s="1063"/>
      <c r="X211" s="1063"/>
      <c r="Y211" s="436" t="s">
        <v>64</v>
      </c>
      <c r="Z211" s="437" t="s">
        <v>246</v>
      </c>
      <c r="AA211" s="438"/>
      <c r="AB211" s="438" t="s">
        <v>248</v>
      </c>
      <c r="AC211" s="438"/>
      <c r="AD211" s="437"/>
      <c r="AE211" s="437"/>
      <c r="AF211" s="437"/>
      <c r="AG211" s="437"/>
      <c r="AH211" s="439"/>
      <c r="AI211" s="439"/>
      <c r="AJ211" s="440"/>
      <c r="AK211" s="47"/>
    </row>
    <row r="212" spans="1:52" s="49" customFormat="1" ht="15" customHeight="1">
      <c r="A212" s="873" t="s">
        <v>456</v>
      </c>
      <c r="B212" s="874"/>
      <c r="C212" s="874"/>
      <c r="D212" s="874"/>
      <c r="E212" s="874"/>
      <c r="F212" s="874"/>
      <c r="G212" s="874"/>
      <c r="H212" s="874"/>
      <c r="I212" s="874"/>
      <c r="J212" s="874"/>
      <c r="K212" s="874"/>
      <c r="L212" s="874"/>
      <c r="M212" s="874"/>
      <c r="N212" s="874"/>
      <c r="O212" s="874"/>
      <c r="P212" s="874"/>
      <c r="Q212" s="874"/>
      <c r="R212" s="874"/>
      <c r="S212" s="874"/>
      <c r="T212" s="874"/>
      <c r="U212" s="874"/>
      <c r="V212" s="874"/>
      <c r="W212" s="874"/>
      <c r="X212" s="874"/>
      <c r="Y212" s="874"/>
      <c r="Z212" s="874"/>
      <c r="AA212" s="874"/>
      <c r="AB212" s="874"/>
      <c r="AC212" s="874"/>
      <c r="AD212" s="874"/>
      <c r="AE212" s="874"/>
      <c r="AF212" s="875"/>
      <c r="AG212" s="346"/>
      <c r="AH212" s="347" t="s">
        <v>124</v>
      </c>
      <c r="AI212" s="346"/>
      <c r="AJ212" s="771"/>
      <c r="AK212" s="50"/>
      <c r="AM212" s="46"/>
      <c r="AN212" s="46"/>
      <c r="AO212" s="46"/>
      <c r="AP212" s="46"/>
      <c r="AQ212" s="46"/>
      <c r="AR212" s="46"/>
      <c r="AS212" s="46"/>
      <c r="AT212" s="52"/>
      <c r="AU212" s="46"/>
      <c r="AV212" s="46"/>
      <c r="AW212" s="46"/>
      <c r="AX212" s="46"/>
      <c r="AY212" s="46"/>
      <c r="AZ212" s="46"/>
    </row>
    <row r="213" spans="1:52" ht="6" customHeight="1">
      <c r="A213" s="208"/>
      <c r="B213" s="180"/>
      <c r="C213" s="207"/>
      <c r="D213" s="207"/>
      <c r="E213" s="207"/>
      <c r="F213" s="207"/>
      <c r="G213" s="207"/>
      <c r="H213" s="207"/>
      <c r="I213" s="207"/>
      <c r="J213" s="207"/>
      <c r="K213" s="207"/>
      <c r="L213" s="207"/>
      <c r="M213" s="207"/>
      <c r="N213" s="207"/>
      <c r="O213" s="207"/>
      <c r="P213" s="207"/>
      <c r="Q213" s="207"/>
      <c r="R213" s="207"/>
      <c r="S213" s="207"/>
      <c r="T213" s="207"/>
      <c r="U213" s="207"/>
      <c r="V213" s="207"/>
      <c r="W213" s="207"/>
      <c r="X213" s="207"/>
      <c r="Y213" s="207"/>
      <c r="Z213" s="207"/>
      <c r="AA213" s="207"/>
      <c r="AB213" s="207"/>
      <c r="AC213" s="207"/>
      <c r="AD213" s="207"/>
      <c r="AE213" s="207"/>
      <c r="AF213" s="207"/>
      <c r="AG213" s="207"/>
      <c r="AH213" s="207"/>
      <c r="AI213" s="207"/>
      <c r="AJ213" s="182"/>
      <c r="AK213" s="47"/>
    </row>
    <row r="214" spans="1:52" ht="15.75" customHeight="1">
      <c r="A214" s="441"/>
      <c r="B214" s="245" t="s">
        <v>73</v>
      </c>
      <c r="C214" s="441"/>
      <c r="D214" s="441"/>
      <c r="E214" s="441"/>
      <c r="F214" s="441"/>
      <c r="G214" s="441"/>
      <c r="H214" s="441"/>
      <c r="I214" s="441"/>
      <c r="J214" s="441"/>
      <c r="K214" s="441"/>
      <c r="L214" s="441"/>
      <c r="M214" s="441"/>
      <c r="N214" s="441"/>
      <c r="O214" s="441"/>
      <c r="P214" s="441"/>
      <c r="Q214" s="441"/>
      <c r="R214" s="441"/>
      <c r="S214" s="441"/>
      <c r="T214" s="441"/>
      <c r="U214" s="441"/>
      <c r="V214" s="441"/>
      <c r="W214" s="441"/>
      <c r="X214" s="441"/>
      <c r="Y214" s="441"/>
      <c r="Z214" s="441"/>
      <c r="AA214" s="441"/>
      <c r="AB214" s="441"/>
      <c r="AC214" s="441"/>
      <c r="AD214" s="441"/>
      <c r="AE214" s="441"/>
      <c r="AF214" s="441"/>
      <c r="AG214" s="441"/>
      <c r="AH214" s="441"/>
      <c r="AI214" s="441"/>
      <c r="AJ214" s="442"/>
      <c r="AK214" s="47"/>
    </row>
    <row r="215" spans="1:52" ht="13.8" thickBot="1">
      <c r="A215" s="441"/>
      <c r="B215" s="1038" t="s">
        <v>98</v>
      </c>
      <c r="C215" s="1039"/>
      <c r="D215" s="1039"/>
      <c r="E215" s="1039"/>
      <c r="F215" s="1039"/>
      <c r="G215" s="1039"/>
      <c r="H215" s="1039"/>
      <c r="I215" s="1039"/>
      <c r="J215" s="1039"/>
      <c r="K215" s="1039"/>
      <c r="L215" s="1039"/>
      <c r="M215" s="1039"/>
      <c r="N215" s="1039"/>
      <c r="O215" s="1039"/>
      <c r="P215" s="1039"/>
      <c r="Q215" s="1039"/>
      <c r="R215" s="1039"/>
      <c r="S215" s="1039"/>
      <c r="T215" s="1039"/>
      <c r="U215" s="1039"/>
      <c r="V215" s="1039"/>
      <c r="W215" s="1039"/>
      <c r="X215" s="1039"/>
      <c r="Y215" s="1040"/>
      <c r="Z215" s="1211" t="s">
        <v>69</v>
      </c>
      <c r="AA215" s="1211"/>
      <c r="AB215" s="1211"/>
      <c r="AC215" s="1211"/>
      <c r="AD215" s="1211"/>
      <c r="AE215" s="1211"/>
      <c r="AF215" s="1211"/>
      <c r="AG215" s="1211"/>
      <c r="AH215" s="1211"/>
      <c r="AI215" s="1211"/>
      <c r="AJ215" s="1211"/>
      <c r="AK215" s="1211"/>
    </row>
    <row r="216" spans="1:52" ht="16.5" customHeight="1">
      <c r="A216" s="441"/>
      <c r="B216" s="443"/>
      <c r="C216" s="444" t="s">
        <v>122</v>
      </c>
      <c r="D216" s="445"/>
      <c r="E216" s="445"/>
      <c r="F216" s="445"/>
      <c r="G216" s="445"/>
      <c r="H216" s="445"/>
      <c r="I216" s="445"/>
      <c r="J216" s="445"/>
      <c r="K216" s="445"/>
      <c r="L216" s="445"/>
      <c r="M216" s="445"/>
      <c r="N216" s="445"/>
      <c r="O216" s="445"/>
      <c r="P216" s="445"/>
      <c r="Q216" s="445"/>
      <c r="R216" s="445"/>
      <c r="S216" s="445"/>
      <c r="T216" s="445"/>
      <c r="U216" s="445"/>
      <c r="V216" s="445"/>
      <c r="W216" s="445"/>
      <c r="X216" s="445"/>
      <c r="Y216" s="446"/>
      <c r="Z216" s="1212" t="s">
        <v>71</v>
      </c>
      <c r="AA216" s="1212"/>
      <c r="AB216" s="1212"/>
      <c r="AC216" s="1212"/>
      <c r="AD216" s="1212"/>
      <c r="AE216" s="1212"/>
      <c r="AF216" s="1212"/>
      <c r="AG216" s="1212"/>
      <c r="AH216" s="1212"/>
      <c r="AI216" s="1212"/>
      <c r="AJ216" s="1212"/>
      <c r="AK216" s="1213"/>
    </row>
    <row r="217" spans="1:52" ht="16.5" customHeight="1">
      <c r="A217" s="441"/>
      <c r="B217" s="447"/>
      <c r="C217" s="448" t="s">
        <v>415</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1214" t="s">
        <v>72</v>
      </c>
      <c r="AA217" s="1214"/>
      <c r="AB217" s="1214"/>
      <c r="AC217" s="1214"/>
      <c r="AD217" s="1214"/>
      <c r="AE217" s="1214"/>
      <c r="AF217" s="1214"/>
      <c r="AG217" s="1214"/>
      <c r="AH217" s="1214"/>
      <c r="AI217" s="1214"/>
      <c r="AJ217" s="1214"/>
      <c r="AK217" s="1215"/>
    </row>
    <row r="218" spans="1:52" ht="16.5" customHeight="1">
      <c r="A218" s="441"/>
      <c r="B218" s="447"/>
      <c r="C218" s="448" t="s">
        <v>150</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1214" t="s">
        <v>224</v>
      </c>
      <c r="AA218" s="1214"/>
      <c r="AB218" s="1214"/>
      <c r="AC218" s="1214"/>
      <c r="AD218" s="1214"/>
      <c r="AE218" s="1214"/>
      <c r="AF218" s="1214"/>
      <c r="AG218" s="1214"/>
      <c r="AH218" s="1214"/>
      <c r="AI218" s="1214"/>
      <c r="AJ218" s="1214"/>
      <c r="AK218" s="1215"/>
    </row>
    <row r="219" spans="1:52" ht="16.5" customHeight="1">
      <c r="A219" s="441"/>
      <c r="B219" s="447"/>
      <c r="C219" s="448" t="s">
        <v>242</v>
      </c>
      <c r="D219" s="449"/>
      <c r="E219" s="449"/>
      <c r="F219" s="449"/>
      <c r="G219" s="449"/>
      <c r="H219" s="449"/>
      <c r="I219" s="449"/>
      <c r="J219" s="449"/>
      <c r="K219" s="449"/>
      <c r="L219" s="449"/>
      <c r="M219" s="449"/>
      <c r="N219" s="449"/>
      <c r="O219" s="449"/>
      <c r="P219" s="449"/>
      <c r="Q219" s="449"/>
      <c r="R219" s="449"/>
      <c r="S219" s="449"/>
      <c r="T219" s="449"/>
      <c r="U219" s="449"/>
      <c r="V219" s="449"/>
      <c r="W219" s="449"/>
      <c r="X219" s="449"/>
      <c r="Y219" s="450"/>
      <c r="Z219" s="1214" t="s">
        <v>243</v>
      </c>
      <c r="AA219" s="1214"/>
      <c r="AB219" s="1214"/>
      <c r="AC219" s="1214"/>
      <c r="AD219" s="1214"/>
      <c r="AE219" s="1214"/>
      <c r="AF219" s="1214"/>
      <c r="AG219" s="1214"/>
      <c r="AH219" s="1214"/>
      <c r="AI219" s="1214"/>
      <c r="AJ219" s="1214"/>
      <c r="AK219" s="1215"/>
    </row>
    <row r="220" spans="1:52" ht="24.75" customHeight="1">
      <c r="A220" s="441"/>
      <c r="B220" s="447"/>
      <c r="C220" s="1036" t="s">
        <v>151</v>
      </c>
      <c r="D220" s="1036"/>
      <c r="E220" s="1036"/>
      <c r="F220" s="1036"/>
      <c r="G220" s="1036"/>
      <c r="H220" s="1036"/>
      <c r="I220" s="1036"/>
      <c r="J220" s="1036"/>
      <c r="K220" s="1036"/>
      <c r="L220" s="1036"/>
      <c r="M220" s="1036"/>
      <c r="N220" s="1036"/>
      <c r="O220" s="1036"/>
      <c r="P220" s="1036"/>
      <c r="Q220" s="1036"/>
      <c r="R220" s="1036"/>
      <c r="S220" s="1036"/>
      <c r="T220" s="1036"/>
      <c r="U220" s="1036"/>
      <c r="V220" s="1036"/>
      <c r="W220" s="1036"/>
      <c r="X220" s="1036"/>
      <c r="Y220" s="1037"/>
      <c r="Z220" s="1214" t="s">
        <v>153</v>
      </c>
      <c r="AA220" s="1214"/>
      <c r="AB220" s="1214"/>
      <c r="AC220" s="1214"/>
      <c r="AD220" s="1214"/>
      <c r="AE220" s="1214"/>
      <c r="AF220" s="1214"/>
      <c r="AG220" s="1214"/>
      <c r="AH220" s="1214"/>
      <c r="AI220" s="1214"/>
      <c r="AJ220" s="1214"/>
      <c r="AK220" s="1215"/>
    </row>
    <row r="221" spans="1:52" ht="16.5" customHeight="1">
      <c r="A221" s="441"/>
      <c r="B221" s="447"/>
      <c r="C221" s="1036" t="s">
        <v>152</v>
      </c>
      <c r="D221" s="1036"/>
      <c r="E221" s="1036"/>
      <c r="F221" s="1036"/>
      <c r="G221" s="1036"/>
      <c r="H221" s="1036"/>
      <c r="I221" s="1036"/>
      <c r="J221" s="1036"/>
      <c r="K221" s="1036"/>
      <c r="L221" s="1036"/>
      <c r="M221" s="1036"/>
      <c r="N221" s="1036"/>
      <c r="O221" s="1036"/>
      <c r="P221" s="1036"/>
      <c r="Q221" s="1036"/>
      <c r="R221" s="1036"/>
      <c r="S221" s="1036"/>
      <c r="T221" s="1036"/>
      <c r="U221" s="1036"/>
      <c r="V221" s="1036"/>
      <c r="W221" s="1036"/>
      <c r="X221" s="1036"/>
      <c r="Y221" s="1037"/>
      <c r="Z221" s="1199" t="s">
        <v>154</v>
      </c>
      <c r="AA221" s="1199"/>
      <c r="AB221" s="1199"/>
      <c r="AC221" s="1199"/>
      <c r="AD221" s="1199"/>
      <c r="AE221" s="1199"/>
      <c r="AF221" s="1199"/>
      <c r="AG221" s="1199"/>
      <c r="AH221" s="1199"/>
      <c r="AI221" s="1199"/>
      <c r="AJ221" s="1199"/>
      <c r="AK221" s="1200"/>
    </row>
    <row r="222" spans="1:52" ht="16.5" customHeight="1" thickBot="1">
      <c r="A222" s="441"/>
      <c r="B222" s="451"/>
      <c r="C222" s="452" t="s">
        <v>123</v>
      </c>
      <c r="D222" s="453"/>
      <c r="E222" s="453"/>
      <c r="F222" s="453"/>
      <c r="G222" s="453"/>
      <c r="H222" s="453"/>
      <c r="I222" s="453"/>
      <c r="J222" s="453"/>
      <c r="K222" s="453"/>
      <c r="L222" s="453"/>
      <c r="M222" s="453"/>
      <c r="N222" s="453"/>
      <c r="O222" s="453"/>
      <c r="P222" s="453"/>
      <c r="Q222" s="453"/>
      <c r="R222" s="453"/>
      <c r="S222" s="453"/>
      <c r="T222" s="453"/>
      <c r="U222" s="453"/>
      <c r="V222" s="453"/>
      <c r="W222" s="453"/>
      <c r="X222" s="453"/>
      <c r="Y222" s="711"/>
      <c r="Z222" s="1201" t="s">
        <v>70</v>
      </c>
      <c r="AA222" s="1201"/>
      <c r="AB222" s="1201"/>
      <c r="AC222" s="1201"/>
      <c r="AD222" s="1201"/>
      <c r="AE222" s="1201"/>
      <c r="AF222" s="1201"/>
      <c r="AG222" s="1201"/>
      <c r="AH222" s="1201"/>
      <c r="AI222" s="1201"/>
      <c r="AJ222" s="1201"/>
      <c r="AK222" s="1202"/>
    </row>
    <row r="223" spans="1:52" ht="3" customHeight="1">
      <c r="A223" s="441"/>
      <c r="B223" s="441"/>
      <c r="C223" s="245"/>
      <c r="D223" s="441"/>
      <c r="E223" s="441"/>
      <c r="F223" s="441"/>
      <c r="G223" s="441"/>
      <c r="H223" s="441"/>
      <c r="I223" s="441"/>
      <c r="J223" s="441"/>
      <c r="K223" s="441"/>
      <c r="L223" s="441"/>
      <c r="M223" s="441"/>
      <c r="N223" s="441"/>
      <c r="O223" s="441"/>
      <c r="P223" s="441"/>
      <c r="Q223" s="441"/>
      <c r="R223" s="441"/>
      <c r="S223" s="441"/>
      <c r="T223" s="441"/>
      <c r="U223" s="441"/>
      <c r="V223" s="441"/>
      <c r="W223" s="441"/>
      <c r="X223" s="441"/>
      <c r="Y223" s="441"/>
      <c r="Z223" s="245"/>
      <c r="AA223" s="245"/>
      <c r="AB223" s="245"/>
      <c r="AC223" s="245"/>
      <c r="AD223" s="245"/>
      <c r="AE223" s="245"/>
      <c r="AF223" s="245"/>
      <c r="AG223" s="245"/>
      <c r="AH223" s="245"/>
      <c r="AI223" s="441"/>
      <c r="AJ223" s="442"/>
    </row>
    <row r="224" spans="1:52" ht="12" customHeight="1">
      <c r="A224" s="441"/>
      <c r="B224" s="454" t="s">
        <v>160</v>
      </c>
      <c r="C224" s="1206" t="s">
        <v>159</v>
      </c>
      <c r="D224" s="1206"/>
      <c r="E224" s="1206"/>
      <c r="F224" s="1206"/>
      <c r="G224" s="1206"/>
      <c r="H224" s="1206"/>
      <c r="I224" s="1206"/>
      <c r="J224" s="1206"/>
      <c r="K224" s="1206"/>
      <c r="L224" s="1206"/>
      <c r="M224" s="1206"/>
      <c r="N224" s="1206"/>
      <c r="O224" s="1206"/>
      <c r="P224" s="1206"/>
      <c r="Q224" s="1206"/>
      <c r="R224" s="1206"/>
      <c r="S224" s="1206"/>
      <c r="T224" s="1206"/>
      <c r="U224" s="1206"/>
      <c r="V224" s="1206"/>
      <c r="W224" s="1206"/>
      <c r="X224" s="1206"/>
      <c r="Y224" s="1206"/>
      <c r="Z224" s="1206"/>
      <c r="AA224" s="1206"/>
      <c r="AB224" s="1206"/>
      <c r="AC224" s="1206"/>
      <c r="AD224" s="1206"/>
      <c r="AE224" s="1206"/>
      <c r="AF224" s="1206"/>
      <c r="AG224" s="1206"/>
      <c r="AH224" s="1206"/>
      <c r="AI224" s="1206"/>
      <c r="AJ224" s="1206"/>
      <c r="AK224" s="1206"/>
    </row>
    <row r="225" spans="1:52" ht="21" customHeight="1">
      <c r="A225" s="441"/>
      <c r="B225" s="455" t="s">
        <v>161</v>
      </c>
      <c r="C225" s="1205" t="s">
        <v>401</v>
      </c>
      <c r="D225" s="1205"/>
      <c r="E225" s="1205"/>
      <c r="F225" s="1205"/>
      <c r="G225" s="1205"/>
      <c r="H225" s="1205"/>
      <c r="I225" s="1205"/>
      <c r="J225" s="1205"/>
      <c r="K225" s="1205"/>
      <c r="L225" s="1205"/>
      <c r="M225" s="1205"/>
      <c r="N225" s="1205"/>
      <c r="O225" s="1205"/>
      <c r="P225" s="1205"/>
      <c r="Q225" s="1205"/>
      <c r="R225" s="1205"/>
      <c r="S225" s="1205"/>
      <c r="T225" s="1205"/>
      <c r="U225" s="1205"/>
      <c r="V225" s="1205"/>
      <c r="W225" s="1205"/>
      <c r="X225" s="1205"/>
      <c r="Y225" s="1205"/>
      <c r="Z225" s="1205"/>
      <c r="AA225" s="1205"/>
      <c r="AB225" s="1205"/>
      <c r="AC225" s="1205"/>
      <c r="AD225" s="1205"/>
      <c r="AE225" s="1205"/>
      <c r="AF225" s="1205"/>
      <c r="AG225" s="1205"/>
      <c r="AH225" s="1205"/>
      <c r="AI225" s="1205"/>
      <c r="AJ225" s="1205"/>
      <c r="AK225" s="1205"/>
    </row>
    <row r="226" spans="1:52" ht="7.5" customHeight="1" thickBot="1">
      <c r="A226" s="456"/>
      <c r="B226" s="456"/>
      <c r="C226" s="457"/>
      <c r="D226" s="457"/>
      <c r="E226" s="457"/>
      <c r="F226" s="457"/>
      <c r="G226" s="457"/>
      <c r="H226" s="457"/>
      <c r="I226" s="457"/>
      <c r="J226" s="457"/>
      <c r="K226" s="457"/>
      <c r="L226" s="457"/>
      <c r="M226" s="457"/>
      <c r="N226" s="457"/>
      <c r="O226" s="457"/>
      <c r="P226" s="457"/>
      <c r="Q226" s="457"/>
      <c r="R226" s="457"/>
      <c r="S226" s="457"/>
      <c r="T226" s="457"/>
      <c r="U226" s="457"/>
      <c r="V226" s="457"/>
      <c r="W226" s="457"/>
      <c r="X226" s="457"/>
      <c r="Y226" s="457"/>
      <c r="Z226" s="457"/>
      <c r="AA226" s="457"/>
      <c r="AB226" s="457"/>
      <c r="AC226" s="457"/>
      <c r="AD226" s="457"/>
      <c r="AE226" s="457"/>
      <c r="AF226" s="457"/>
      <c r="AG226" s="457"/>
      <c r="AH226" s="457"/>
      <c r="AI226" s="457"/>
      <c r="AJ226" s="458"/>
    </row>
    <row r="227" spans="1:52" ht="4.5" customHeight="1">
      <c r="A227" s="459"/>
      <c r="B227" s="460"/>
      <c r="C227" s="460"/>
      <c r="D227" s="460"/>
      <c r="E227" s="460"/>
      <c r="F227" s="460"/>
      <c r="G227" s="460"/>
      <c r="H227" s="460"/>
      <c r="I227" s="460"/>
      <c r="J227" s="460"/>
      <c r="K227" s="460"/>
      <c r="L227" s="460"/>
      <c r="M227" s="460"/>
      <c r="N227" s="460"/>
      <c r="O227" s="460"/>
      <c r="P227" s="460"/>
      <c r="Q227" s="460"/>
      <c r="R227" s="460"/>
      <c r="S227" s="460"/>
      <c r="T227" s="460"/>
      <c r="U227" s="460"/>
      <c r="V227" s="460"/>
      <c r="W227" s="460"/>
      <c r="X227" s="460"/>
      <c r="Y227" s="460"/>
      <c r="Z227" s="460"/>
      <c r="AA227" s="460"/>
      <c r="AB227" s="460"/>
      <c r="AC227" s="460"/>
      <c r="AD227" s="460"/>
      <c r="AE227" s="460"/>
      <c r="AF227" s="460"/>
      <c r="AG227" s="460"/>
      <c r="AH227" s="460"/>
      <c r="AI227" s="460"/>
      <c r="AJ227" s="460"/>
      <c r="AK227" s="713"/>
    </row>
    <row r="228" spans="1:52" ht="31.5" customHeight="1">
      <c r="A228" s="461"/>
      <c r="B228" s="1203" t="s">
        <v>258</v>
      </c>
      <c r="C228" s="1203"/>
      <c r="D228" s="1203"/>
      <c r="E228" s="1203"/>
      <c r="F228" s="1203"/>
      <c r="G228" s="1203"/>
      <c r="H228" s="1203"/>
      <c r="I228" s="1203"/>
      <c r="J228" s="1203"/>
      <c r="K228" s="1203"/>
      <c r="L228" s="1203"/>
      <c r="M228" s="1203"/>
      <c r="N228" s="1203"/>
      <c r="O228" s="1203"/>
      <c r="P228" s="1203"/>
      <c r="Q228" s="1203"/>
      <c r="R228" s="1203"/>
      <c r="S228" s="1203"/>
      <c r="T228" s="1203"/>
      <c r="U228" s="1203"/>
      <c r="V228" s="1203"/>
      <c r="W228" s="1203"/>
      <c r="X228" s="1203"/>
      <c r="Y228" s="1203"/>
      <c r="Z228" s="1203"/>
      <c r="AA228" s="1203"/>
      <c r="AB228" s="1203"/>
      <c r="AC228" s="1203"/>
      <c r="AD228" s="1203"/>
      <c r="AE228" s="1203"/>
      <c r="AF228" s="1203"/>
      <c r="AG228" s="1203"/>
      <c r="AH228" s="1203"/>
      <c r="AI228" s="1203"/>
      <c r="AJ228" s="1203"/>
      <c r="AK228" s="1204"/>
    </row>
    <row r="229" spans="1:52" ht="3" customHeight="1">
      <c r="A229" s="461"/>
      <c r="B229" s="245"/>
      <c r="C229" s="441"/>
      <c r="D229" s="441"/>
      <c r="E229" s="441"/>
      <c r="F229" s="441"/>
      <c r="G229" s="441"/>
      <c r="H229" s="441"/>
      <c r="I229" s="441"/>
      <c r="J229" s="441"/>
      <c r="K229" s="441"/>
      <c r="L229" s="441"/>
      <c r="M229" s="441"/>
      <c r="N229" s="441"/>
      <c r="O229" s="441"/>
      <c r="P229" s="441"/>
      <c r="Q229" s="441"/>
      <c r="R229" s="441"/>
      <c r="S229" s="441"/>
      <c r="T229" s="441"/>
      <c r="U229" s="441"/>
      <c r="V229" s="441"/>
      <c r="W229" s="441"/>
      <c r="X229" s="441"/>
      <c r="Y229" s="441"/>
      <c r="Z229" s="441"/>
      <c r="AA229" s="441"/>
      <c r="AB229" s="441"/>
      <c r="AC229" s="441"/>
      <c r="AD229" s="441"/>
      <c r="AE229" s="441"/>
      <c r="AF229" s="441"/>
      <c r="AG229" s="441"/>
      <c r="AH229" s="441"/>
      <c r="AI229" s="441"/>
      <c r="AJ229" s="441"/>
      <c r="AK229" s="714"/>
      <c r="AM229" s="132"/>
      <c r="AN229" s="132"/>
      <c r="AO229" s="132"/>
      <c r="AP229" s="132"/>
      <c r="AQ229" s="132"/>
      <c r="AR229" s="132"/>
      <c r="AS229" s="132"/>
      <c r="AT229" s="132"/>
      <c r="AU229" s="132"/>
      <c r="AV229" s="132"/>
      <c r="AW229" s="132"/>
      <c r="AX229" s="132"/>
      <c r="AY229" s="132"/>
      <c r="AZ229" s="132"/>
    </row>
    <row r="230" spans="1:52" s="132" customFormat="1" ht="13.5" customHeight="1">
      <c r="A230" s="462"/>
      <c r="B230" s="463" t="s">
        <v>33</v>
      </c>
      <c r="C230" s="463"/>
      <c r="D230" s="1073">
        <v>5</v>
      </c>
      <c r="E230" s="1074"/>
      <c r="F230" s="463" t="s">
        <v>5</v>
      </c>
      <c r="G230" s="1073" t="s">
        <v>527</v>
      </c>
      <c r="H230" s="1074"/>
      <c r="I230" s="463" t="s">
        <v>4</v>
      </c>
      <c r="J230" s="1073" t="s">
        <v>527</v>
      </c>
      <c r="K230" s="1074"/>
      <c r="L230" s="463" t="s">
        <v>3</v>
      </c>
      <c r="M230" s="464"/>
      <c r="N230" s="1075" t="s">
        <v>6</v>
      </c>
      <c r="O230" s="1075"/>
      <c r="P230" s="1075"/>
      <c r="Q230" s="1076" t="str">
        <f>IF(G9="","",G9)</f>
        <v>○○ケアサービス</v>
      </c>
      <c r="R230" s="1076"/>
      <c r="S230" s="1076"/>
      <c r="T230" s="1076"/>
      <c r="U230" s="1076"/>
      <c r="V230" s="1076"/>
      <c r="W230" s="1076"/>
      <c r="X230" s="1076"/>
      <c r="Y230" s="1076"/>
      <c r="Z230" s="1076"/>
      <c r="AA230" s="1076"/>
      <c r="AB230" s="1076"/>
      <c r="AC230" s="1076"/>
      <c r="AD230" s="1076"/>
      <c r="AE230" s="1076"/>
      <c r="AF230" s="1076"/>
      <c r="AG230" s="1076"/>
      <c r="AH230" s="1076"/>
      <c r="AI230" s="1076"/>
      <c r="AJ230" s="1076"/>
      <c r="AK230" s="715"/>
    </row>
    <row r="231" spans="1:52" s="132" customFormat="1" ht="13.5" customHeight="1">
      <c r="A231" s="465"/>
      <c r="B231" s="466"/>
      <c r="C231" s="467"/>
      <c r="D231" s="467"/>
      <c r="E231" s="467"/>
      <c r="F231" s="467"/>
      <c r="G231" s="467"/>
      <c r="H231" s="467"/>
      <c r="I231" s="467"/>
      <c r="J231" s="467"/>
      <c r="K231" s="467"/>
      <c r="L231" s="467"/>
      <c r="M231" s="467"/>
      <c r="N231" s="1068" t="s">
        <v>94</v>
      </c>
      <c r="O231" s="1068"/>
      <c r="P231" s="1068"/>
      <c r="Q231" s="1069" t="s">
        <v>95</v>
      </c>
      <c r="R231" s="1069"/>
      <c r="S231" s="1070" t="s">
        <v>528</v>
      </c>
      <c r="T231" s="1070"/>
      <c r="U231" s="1070"/>
      <c r="V231" s="1070"/>
      <c r="W231" s="1070"/>
      <c r="X231" s="1071" t="s">
        <v>96</v>
      </c>
      <c r="Y231" s="1071"/>
      <c r="Z231" s="1070" t="s">
        <v>529</v>
      </c>
      <c r="AA231" s="1070"/>
      <c r="AB231" s="1070"/>
      <c r="AC231" s="1070"/>
      <c r="AD231" s="1070"/>
      <c r="AE231" s="1070"/>
      <c r="AF231" s="1070"/>
      <c r="AG231" s="1070"/>
      <c r="AH231" s="1070"/>
      <c r="AI231" s="1072"/>
      <c r="AJ231" s="1072"/>
      <c r="AK231" s="715"/>
    </row>
    <row r="232" spans="1:52" s="132" customFormat="1" ht="2.25" customHeight="1" thickBot="1">
      <c r="A232" s="133"/>
      <c r="B232" s="134"/>
      <c r="C232" s="135"/>
      <c r="D232" s="135"/>
      <c r="E232" s="135"/>
      <c r="F232" s="135"/>
      <c r="G232" s="135"/>
      <c r="H232" s="135"/>
      <c r="I232" s="135"/>
      <c r="J232" s="135"/>
      <c r="K232" s="135"/>
      <c r="L232" s="135"/>
      <c r="M232" s="135"/>
      <c r="N232" s="135"/>
      <c r="O232" s="135"/>
      <c r="P232" s="134"/>
      <c r="Q232" s="136"/>
      <c r="R232" s="137"/>
      <c r="S232" s="137"/>
      <c r="T232" s="137"/>
      <c r="U232" s="137"/>
      <c r="V232" s="137"/>
      <c r="W232" s="138"/>
      <c r="X232" s="138"/>
      <c r="Y232" s="138"/>
      <c r="Z232" s="138"/>
      <c r="AA232" s="138"/>
      <c r="AB232" s="138"/>
      <c r="AC232" s="138"/>
      <c r="AD232" s="138"/>
      <c r="AE232" s="138"/>
      <c r="AF232" s="138"/>
      <c r="AG232" s="138"/>
      <c r="AH232" s="138"/>
      <c r="AI232" s="139"/>
      <c r="AJ232" s="712"/>
      <c r="AK232" s="716"/>
      <c r="AM232" s="46"/>
      <c r="AN232" s="46"/>
      <c r="AO232" s="46"/>
      <c r="AP232" s="46"/>
      <c r="AQ232" s="46"/>
      <c r="AR232" s="46"/>
      <c r="AS232" s="46"/>
      <c r="AT232" s="46"/>
      <c r="AU232" s="46"/>
      <c r="AV232" s="46"/>
      <c r="AW232" s="46"/>
      <c r="AX232" s="46"/>
      <c r="AY232" s="46"/>
      <c r="AZ232" s="46"/>
    </row>
    <row r="233" spans="1:52" ht="7.5" customHeight="1">
      <c r="A233" s="642"/>
      <c r="B233" s="101"/>
      <c r="C233" s="131"/>
      <c r="D233" s="131"/>
      <c r="E233" s="131"/>
      <c r="F233" s="131"/>
      <c r="G233" s="131"/>
      <c r="H233" s="131"/>
      <c r="I233" s="131"/>
      <c r="J233" s="131"/>
      <c r="K233" s="131"/>
      <c r="L233" s="131"/>
      <c r="M233" s="131"/>
      <c r="N233" s="131"/>
      <c r="O233" s="131"/>
      <c r="P233" s="131"/>
      <c r="Q233" s="131"/>
      <c r="R233" s="131"/>
      <c r="S233" s="131"/>
      <c r="T233" s="131"/>
      <c r="U233" s="131"/>
      <c r="V233" s="131"/>
      <c r="W233" s="131"/>
      <c r="X233" s="131"/>
      <c r="Y233" s="131"/>
      <c r="Z233" s="131"/>
      <c r="AA233" s="131"/>
      <c r="AB233" s="131"/>
      <c r="AC233" s="131"/>
      <c r="AD233" s="131"/>
      <c r="AE233" s="131"/>
      <c r="AF233" s="131"/>
      <c r="AG233" s="131"/>
      <c r="AH233" s="131"/>
      <c r="AI233" s="131"/>
      <c r="AJ233" s="140"/>
    </row>
    <row r="234" spans="1:52">
      <c r="B234" s="130"/>
    </row>
  </sheetData>
  <sheetProtection formatCells="0" formatColumns="0" formatRows="0" insertColumns="0" insertRows="0" autoFilter="0"/>
  <mergeCells count="311">
    <mergeCell ref="Z221:AK221"/>
    <mergeCell ref="Z222:AK222"/>
    <mergeCell ref="B228:AK228"/>
    <mergeCell ref="C225:AK225"/>
    <mergeCell ref="C224:AK224"/>
    <mergeCell ref="N138:O138"/>
    <mergeCell ref="Q138:R138"/>
    <mergeCell ref="A133:D138"/>
    <mergeCell ref="Z215:AK215"/>
    <mergeCell ref="Z216:AK216"/>
    <mergeCell ref="Z217:AK217"/>
    <mergeCell ref="Z218:AK218"/>
    <mergeCell ref="Z219:AK219"/>
    <mergeCell ref="Z220:AK220"/>
    <mergeCell ref="C221:Y221"/>
    <mergeCell ref="A188:D191"/>
    <mergeCell ref="F192:AI192"/>
    <mergeCell ref="F188:AI188"/>
    <mergeCell ref="F197:AI197"/>
    <mergeCell ref="F198:AI198"/>
    <mergeCell ref="F203:AI203"/>
    <mergeCell ref="F210:T210"/>
    <mergeCell ref="F193:AI193"/>
    <mergeCell ref="A196:D199"/>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B40:AK40"/>
    <mergeCell ref="B41:AK41"/>
    <mergeCell ref="B42:AK42"/>
    <mergeCell ref="B44:AK44"/>
    <mergeCell ref="B45:AK45"/>
    <mergeCell ref="B47:AK47"/>
    <mergeCell ref="B48:AK48"/>
    <mergeCell ref="B50:AK50"/>
    <mergeCell ref="B39:AK39"/>
    <mergeCell ref="B43:AK43"/>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AD28:AI28"/>
    <mergeCell ref="B29:O29"/>
    <mergeCell ref="P29:U29"/>
    <mergeCell ref="W29:AB29"/>
    <mergeCell ref="AD29:AI29"/>
    <mergeCell ref="B30:O30"/>
    <mergeCell ref="P30:U30"/>
    <mergeCell ref="W30:AB30"/>
    <mergeCell ref="AD30:AI30"/>
    <mergeCell ref="AD100:AE100"/>
    <mergeCell ref="L127:M127"/>
    <mergeCell ref="N127:O127"/>
    <mergeCell ref="AA100:AB100"/>
    <mergeCell ref="P120:AJ120"/>
    <mergeCell ref="E112:AJ112"/>
    <mergeCell ref="B103:AJ103"/>
    <mergeCell ref="O114:P114"/>
    <mergeCell ref="A108:D108"/>
    <mergeCell ref="AI100:AJ100"/>
    <mergeCell ref="AE73:AI73"/>
    <mergeCell ref="S81:T81"/>
    <mergeCell ref="AE65:AI65"/>
    <mergeCell ref="A119:D120"/>
    <mergeCell ref="B84:AJ84"/>
    <mergeCell ref="A118:D118"/>
    <mergeCell ref="B88:AJ88"/>
    <mergeCell ref="T70:V70"/>
    <mergeCell ref="X75:Y75"/>
    <mergeCell ref="AC75:AD75"/>
    <mergeCell ref="Z72:AB72"/>
    <mergeCell ref="Z74:AB74"/>
    <mergeCell ref="AF74:AH74"/>
    <mergeCell ref="T74:V74"/>
    <mergeCell ref="AF72:AH72"/>
    <mergeCell ref="A109:D114"/>
    <mergeCell ref="L114:N114"/>
    <mergeCell ref="D79:AI79"/>
    <mergeCell ref="V81:W81"/>
    <mergeCell ref="V110:AI110"/>
    <mergeCell ref="AH81:AI81"/>
    <mergeCell ref="F80:AI80"/>
    <mergeCell ref="Z81:AA81"/>
    <mergeCell ref="AC81:AD81"/>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N231:P231"/>
    <mergeCell ref="Q231:R231"/>
    <mergeCell ref="S231:W231"/>
    <mergeCell ref="X231:Y231"/>
    <mergeCell ref="Z231:AH231"/>
    <mergeCell ref="AI231:AJ231"/>
    <mergeCell ref="D230:E230"/>
    <mergeCell ref="G230:H230"/>
    <mergeCell ref="J230:K230"/>
    <mergeCell ref="N230:P230"/>
    <mergeCell ref="Q230:AJ230"/>
    <mergeCell ref="C220:Y220"/>
    <mergeCell ref="B215:Y215"/>
    <mergeCell ref="A208:D209"/>
    <mergeCell ref="A210:D211"/>
    <mergeCell ref="F209:L209"/>
    <mergeCell ref="F190:AI190"/>
    <mergeCell ref="A121:D121"/>
    <mergeCell ref="A122:D127"/>
    <mergeCell ref="R114:S114"/>
    <mergeCell ref="E118:AJ118"/>
    <mergeCell ref="E124:AJ124"/>
    <mergeCell ref="F201:AI201"/>
    <mergeCell ref="A180:D183"/>
    <mergeCell ref="A184:D187"/>
    <mergeCell ref="F181:AI181"/>
    <mergeCell ref="F184:AI184"/>
    <mergeCell ref="H211:X211"/>
    <mergeCell ref="F196:AI196"/>
    <mergeCell ref="F200:AJ200"/>
    <mergeCell ref="F189:AI189"/>
    <mergeCell ref="F191:AI191"/>
    <mergeCell ref="F194:AI194"/>
    <mergeCell ref="F195:AJ195"/>
    <mergeCell ref="A131:D132"/>
    <mergeCell ref="A200:D203"/>
    <mergeCell ref="A192:D195"/>
    <mergeCell ref="F202:AI202"/>
    <mergeCell ref="F199:AI199"/>
    <mergeCell ref="F187:AJ187"/>
    <mergeCell ref="C168:J170"/>
    <mergeCell ref="F183:AI183"/>
    <mergeCell ref="B168:B170"/>
    <mergeCell ref="M169:AJ169"/>
    <mergeCell ref="M170:AJ170"/>
    <mergeCell ref="A173:AJ173"/>
    <mergeCell ref="F185:AI185"/>
    <mergeCell ref="F186:AI186"/>
    <mergeCell ref="F180:AJ180"/>
    <mergeCell ref="A179:D179"/>
    <mergeCell ref="F182:AI182"/>
    <mergeCell ref="A167:A170"/>
    <mergeCell ref="E179:AJ179"/>
    <mergeCell ref="M162:AJ162"/>
    <mergeCell ref="M158:AJ159"/>
    <mergeCell ref="E125:AJ125"/>
    <mergeCell ref="A157:A162"/>
    <mergeCell ref="Q127:R127"/>
    <mergeCell ref="E143:AJ143"/>
    <mergeCell ref="L138:M138"/>
    <mergeCell ref="E131:H131"/>
    <mergeCell ref="J131:L131"/>
    <mergeCell ref="N131:S131"/>
    <mergeCell ref="U131:Z131"/>
    <mergeCell ref="E132:H132"/>
    <mergeCell ref="J132:L132"/>
    <mergeCell ref="N132:S132"/>
    <mergeCell ref="U132:Z132"/>
    <mergeCell ref="AB132:AD132"/>
    <mergeCell ref="B142:AJ142"/>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A90:AA90"/>
    <mergeCell ref="AB90:AK90"/>
    <mergeCell ref="A92:AA92"/>
    <mergeCell ref="AB92:AK92"/>
    <mergeCell ref="AB94:AB96"/>
    <mergeCell ref="AC94:AC96"/>
    <mergeCell ref="AD94:AD99"/>
    <mergeCell ref="AB97:AB99"/>
    <mergeCell ref="AC97:AC99"/>
    <mergeCell ref="A91:AA91"/>
    <mergeCell ref="AB91:AK91"/>
    <mergeCell ref="B20:AK20"/>
    <mergeCell ref="P81:Q81"/>
    <mergeCell ref="Q100:R100"/>
    <mergeCell ref="A93:AA93"/>
    <mergeCell ref="B94:N94"/>
    <mergeCell ref="O94:U94"/>
    <mergeCell ref="O95:U95"/>
    <mergeCell ref="X95:Y95"/>
    <mergeCell ref="O96:Q96"/>
    <mergeCell ref="R96:U96"/>
    <mergeCell ref="X96:Y96"/>
    <mergeCell ref="D95:N96"/>
    <mergeCell ref="B97:N97"/>
    <mergeCell ref="O97:U97"/>
    <mergeCell ref="D98:N99"/>
    <mergeCell ref="O98:U98"/>
    <mergeCell ref="X98:Y98"/>
    <mergeCell ref="O99:Q99"/>
    <mergeCell ref="R99:U99"/>
    <mergeCell ref="X99:Y99"/>
    <mergeCell ref="B85:AJ85"/>
    <mergeCell ref="T100:U100"/>
    <mergeCell ref="W100:X100"/>
    <mergeCell ref="N87:Y87"/>
    <mergeCell ref="A204:AF204"/>
    <mergeCell ref="A115:AF115"/>
    <mergeCell ref="A128:AF128"/>
    <mergeCell ref="A139:AF139"/>
    <mergeCell ref="A154:AF154"/>
    <mergeCell ref="A164:AF164"/>
    <mergeCell ref="A172:AF172"/>
    <mergeCell ref="A212:AF212"/>
    <mergeCell ref="A143:D143"/>
    <mergeCell ref="E136:AJ136"/>
    <mergeCell ref="M168:AJ168"/>
    <mergeCell ref="V123:AI123"/>
    <mergeCell ref="A144:D144"/>
    <mergeCell ref="E144:AJ144"/>
    <mergeCell ref="C157:AJ157"/>
    <mergeCell ref="A177:AJ177"/>
    <mergeCell ref="C167:AJ167"/>
    <mergeCell ref="B158:B162"/>
    <mergeCell ref="C158:J162"/>
    <mergeCell ref="K158:K159"/>
    <mergeCell ref="L158:L160"/>
    <mergeCell ref="V134:AI134"/>
    <mergeCell ref="M160:AJ160"/>
    <mergeCell ref="L161:L162"/>
  </mergeCells>
  <phoneticPr fontId="7"/>
  <conditionalFormatting sqref="AD27:AJ36">
    <cfRule type="expression" dxfId="22" priority="33">
      <formula>$W$19="×"</formula>
    </cfRule>
  </conditionalFormatting>
  <conditionalFormatting sqref="A52:AK54 A55:AF55">
    <cfRule type="expression" dxfId="21" priority="32">
      <formula>$B$19="×"</formula>
    </cfRule>
  </conditionalFormatting>
  <conditionalFormatting sqref="A117:AJ127">
    <cfRule type="expression" dxfId="20" priority="27">
      <formula>$L$19="×"</formula>
    </cfRule>
  </conditionalFormatting>
  <conditionalFormatting sqref="A107:AJ114">
    <cfRule type="expression" dxfId="19" priority="26">
      <formula>$B$19="×"</formula>
    </cfRule>
  </conditionalFormatting>
  <conditionalFormatting sqref="A130:AJ138">
    <cfRule type="expression" dxfId="18" priority="23">
      <formula>$W$19="×"</formula>
    </cfRule>
  </conditionalFormatting>
  <conditionalFormatting sqref="A206:AJ212">
    <cfRule type="expression" dxfId="17" priority="22">
      <formula>$L$19="×"</formula>
    </cfRule>
  </conditionalFormatting>
  <conditionalFormatting sqref="A115:AJ115">
    <cfRule type="expression" dxfId="16" priority="20">
      <formula>$B$19="×"</formula>
    </cfRule>
  </conditionalFormatting>
  <conditionalFormatting sqref="A128:AJ128">
    <cfRule type="expression" dxfId="15" priority="19">
      <formula>$L$19="×"</formula>
    </cfRule>
  </conditionalFormatting>
  <conditionalFormatting sqref="A139:AJ139">
    <cfRule type="expression" dxfId="14" priority="18">
      <formula>$W$19="×"</formula>
    </cfRule>
  </conditionalFormatting>
  <conditionalFormatting sqref="A147:AJ173">
    <cfRule type="expression" dxfId="13" priority="14">
      <formula>$B$19="×"</formula>
    </cfRule>
  </conditionalFormatting>
  <conditionalFormatting sqref="A57:AK85">
    <cfRule type="expression" dxfId="12" priority="13">
      <formula>$L$19="×"</formula>
    </cfRule>
  </conditionalFormatting>
  <conditionalFormatting sqref="A87:AK90 A92:AK103">
    <cfRule type="expression" dxfId="11" priority="11">
      <formula>$W$19="×"</formula>
    </cfRule>
  </conditionalFormatting>
  <conditionalFormatting sqref="W27:AC36">
    <cfRule type="expression" dxfId="10" priority="10">
      <formula>$L$19="×"</formula>
    </cfRule>
  </conditionalFormatting>
  <conditionalFormatting sqref="P27:V36">
    <cfRule type="expression" dxfId="9" priority="9">
      <formula>$B$19="×"</formula>
    </cfRule>
  </conditionalFormatting>
  <conditionalFormatting sqref="A175:AJ204">
    <cfRule type="expression" dxfId="8" priority="7">
      <formula>AND($B$19="×",$L$19="×")</formula>
    </cfRule>
  </conditionalFormatting>
  <conditionalFormatting sqref="B219:AK219">
    <cfRule type="expression" dxfId="7" priority="6">
      <formula>$B$19="×"</formula>
    </cfRule>
  </conditionalFormatting>
  <conditionalFormatting sqref="B19:K19">
    <cfRule type="expression" dxfId="6" priority="5">
      <formula>$B$19="×"</formula>
    </cfRule>
  </conditionalFormatting>
  <conditionalFormatting sqref="L19:V19">
    <cfRule type="expression" dxfId="5" priority="4">
      <formula>$L$19="×"</formula>
    </cfRule>
  </conditionalFormatting>
  <conditionalFormatting sqref="W19:AK19">
    <cfRule type="expression" dxfId="4" priority="3">
      <formula>$W$19="×"</formula>
    </cfRule>
  </conditionalFormatting>
  <conditionalFormatting sqref="A91:AK91">
    <cfRule type="expression" dxfId="3" priority="2">
      <formula>$L$19="×"</formula>
    </cfRule>
  </conditionalFormatting>
  <conditionalFormatting sqref="AG55:AK55">
    <cfRule type="expression" dxfId="2" priority="1">
      <formula>$L$19="×"</formula>
    </cfRule>
  </conditionalFormatting>
  <dataValidations count="4">
    <dataValidation imeMode="halfAlpha" allowBlank="1" showInputMessage="1" showErrorMessage="1" sqref="J230:K230 D230:E230 O105:P105 R105:S105 P62:Q62 Y105:Z105 P81:Q81 AC81:AD81 Z81:AA81 S81:T81 AB105:AC105 G230:H230 A15 K15 T15 W75 AH75 Q100:R100 AD100:AE100 AA100:AB100 T100:U100 T55:U55 Q55:R55 AA55:AB55 AD55:AE55"/>
    <dataValidation imeMode="hiragana" allowBlank="1" showInputMessage="1" showErrorMessage="1" sqref="S108:S111 W232 S231 S119 S121:S123 S133:S135"/>
    <dataValidation type="list" allowBlank="1" showInputMessage="1" showErrorMessage="1" sqref="L114:N114">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1" orientation="portrait" r:id="rId1"/>
  <headerFooter alignWithMargins="0"/>
  <rowBreaks count="4" manualBreakCount="4">
    <brk id="51" max="52" man="1"/>
    <brk id="104" max="52" man="1"/>
    <brk id="140" max="52" man="1"/>
    <brk id="17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198120</xdr:colOff>
                    <xdr:row>207</xdr:row>
                    <xdr:rowOff>45720</xdr:rowOff>
                  </from>
                  <to>
                    <xdr:col>5</xdr:col>
                    <xdr:colOff>22860</xdr:colOff>
                    <xdr:row>207</xdr:row>
                    <xdr:rowOff>182880</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198120</xdr:colOff>
                    <xdr:row>208</xdr:row>
                    <xdr:rowOff>38100</xdr:rowOff>
                  </from>
                  <to>
                    <xdr:col>5</xdr:col>
                    <xdr:colOff>22860</xdr:colOff>
                    <xdr:row>208</xdr:row>
                    <xdr:rowOff>160020</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198120</xdr:colOff>
                    <xdr:row>208</xdr:row>
                    <xdr:rowOff>175260</xdr:rowOff>
                  </from>
                  <to>
                    <xdr:col>5</xdr:col>
                    <xdr:colOff>0</xdr:colOff>
                    <xdr:row>210</xdr:row>
                    <xdr:rowOff>30480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198120</xdr:colOff>
                    <xdr:row>209</xdr:row>
                    <xdr:rowOff>152400</xdr:rowOff>
                  </from>
                  <to>
                    <xdr:col>5</xdr:col>
                    <xdr:colOff>38100</xdr:colOff>
                    <xdr:row>211</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175260</xdr:colOff>
                    <xdr:row>207</xdr:row>
                    <xdr:rowOff>30480</xdr:rowOff>
                  </from>
                  <to>
                    <xdr:col>19</xdr:col>
                    <xdr:colOff>30480</xdr:colOff>
                    <xdr:row>207</xdr:row>
                    <xdr:rowOff>175260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108</xdr:row>
                    <xdr:rowOff>228600</xdr:rowOff>
                  </from>
                  <to>
                    <xdr:col>5</xdr:col>
                    <xdr:colOff>30480</xdr:colOff>
                    <xdr:row>109</xdr:row>
                    <xdr:rowOff>220980</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106</xdr:row>
                    <xdr:rowOff>220980</xdr:rowOff>
                  </from>
                  <to>
                    <xdr:col>5</xdr:col>
                    <xdr:colOff>30480</xdr:colOff>
                    <xdr:row>108</xdr:row>
                    <xdr:rowOff>30480</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175260</xdr:colOff>
                    <xdr:row>106</xdr:row>
                    <xdr:rowOff>220980</xdr:rowOff>
                  </from>
                  <to>
                    <xdr:col>9</xdr:col>
                    <xdr:colOff>30480</xdr:colOff>
                    <xdr:row>108</xdr:row>
                    <xdr:rowOff>30480</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175260</xdr:colOff>
                    <xdr:row>106</xdr:row>
                    <xdr:rowOff>220980</xdr:rowOff>
                  </from>
                  <to>
                    <xdr:col>15</xdr:col>
                    <xdr:colOff>30480</xdr:colOff>
                    <xdr:row>108</xdr:row>
                    <xdr:rowOff>30480</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175260</xdr:colOff>
                    <xdr:row>106</xdr:row>
                    <xdr:rowOff>220980</xdr:rowOff>
                  </from>
                  <to>
                    <xdr:col>22</xdr:col>
                    <xdr:colOff>30480</xdr:colOff>
                    <xdr:row>108</xdr:row>
                    <xdr:rowOff>30480</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175260</xdr:colOff>
                    <xdr:row>106</xdr:row>
                    <xdr:rowOff>220980</xdr:rowOff>
                  </from>
                  <to>
                    <xdr:col>26</xdr:col>
                    <xdr:colOff>30480</xdr:colOff>
                    <xdr:row>108</xdr:row>
                    <xdr:rowOff>30480</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182880</xdr:colOff>
                    <xdr:row>109</xdr:row>
                    <xdr:rowOff>0</xdr:rowOff>
                  </from>
                  <to>
                    <xdr:col>11</xdr:col>
                    <xdr:colOff>38100</xdr:colOff>
                    <xdr:row>109</xdr:row>
                    <xdr:rowOff>220980</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160020</xdr:colOff>
                    <xdr:row>109</xdr:row>
                    <xdr:rowOff>0</xdr:rowOff>
                  </from>
                  <to>
                    <xdr:col>18</xdr:col>
                    <xdr:colOff>22860</xdr:colOff>
                    <xdr:row>109</xdr:row>
                    <xdr:rowOff>220980</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182880</xdr:colOff>
                    <xdr:row>113</xdr:row>
                    <xdr:rowOff>0</xdr:rowOff>
                  </from>
                  <to>
                    <xdr:col>22</xdr:col>
                    <xdr:colOff>38100</xdr:colOff>
                    <xdr:row>113</xdr:row>
                    <xdr:rowOff>220980</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182880</xdr:colOff>
                    <xdr:row>113</xdr:row>
                    <xdr:rowOff>0</xdr:rowOff>
                  </from>
                  <to>
                    <xdr:col>26</xdr:col>
                    <xdr:colOff>38100</xdr:colOff>
                    <xdr:row>113</xdr:row>
                    <xdr:rowOff>220980</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121</xdr:row>
                    <xdr:rowOff>175260</xdr:rowOff>
                  </from>
                  <to>
                    <xdr:col>5</xdr:col>
                    <xdr:colOff>30480</xdr:colOff>
                    <xdr:row>123</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175260</xdr:colOff>
                    <xdr:row>119</xdr:row>
                    <xdr:rowOff>327660</xdr:rowOff>
                  </from>
                  <to>
                    <xdr:col>9</xdr:col>
                    <xdr:colOff>30480</xdr:colOff>
                    <xdr:row>121</xdr:row>
                    <xdr:rowOff>45720</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175260</xdr:colOff>
                    <xdr:row>119</xdr:row>
                    <xdr:rowOff>327660</xdr:rowOff>
                  </from>
                  <to>
                    <xdr:col>15</xdr:col>
                    <xdr:colOff>30480</xdr:colOff>
                    <xdr:row>121</xdr:row>
                    <xdr:rowOff>45720</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182880</xdr:colOff>
                    <xdr:row>120</xdr:row>
                    <xdr:rowOff>0</xdr:rowOff>
                  </from>
                  <to>
                    <xdr:col>22</xdr:col>
                    <xdr:colOff>38100</xdr:colOff>
                    <xdr:row>121</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182880</xdr:colOff>
                    <xdr:row>120</xdr:row>
                    <xdr:rowOff>0</xdr:rowOff>
                  </from>
                  <to>
                    <xdr:col>25</xdr:col>
                    <xdr:colOff>38100</xdr:colOff>
                    <xdr:row>121</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182880</xdr:colOff>
                    <xdr:row>121</xdr:row>
                    <xdr:rowOff>175260</xdr:rowOff>
                  </from>
                  <to>
                    <xdr:col>11</xdr:col>
                    <xdr:colOff>38100</xdr:colOff>
                    <xdr:row>123</xdr:row>
                    <xdr:rowOff>30480</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175260</xdr:colOff>
                    <xdr:row>121</xdr:row>
                    <xdr:rowOff>175260</xdr:rowOff>
                  </from>
                  <to>
                    <xdr:col>18</xdr:col>
                    <xdr:colOff>30480</xdr:colOff>
                    <xdr:row>123</xdr:row>
                    <xdr:rowOff>30480</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175260</xdr:colOff>
                    <xdr:row>125</xdr:row>
                    <xdr:rowOff>144780</xdr:rowOff>
                  </from>
                  <to>
                    <xdr:col>21</xdr:col>
                    <xdr:colOff>30480</xdr:colOff>
                    <xdr:row>127</xdr:row>
                    <xdr:rowOff>30480</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175260</xdr:colOff>
                    <xdr:row>125</xdr:row>
                    <xdr:rowOff>144780</xdr:rowOff>
                  </from>
                  <to>
                    <xdr:col>25</xdr:col>
                    <xdr:colOff>30480</xdr:colOff>
                    <xdr:row>127</xdr:row>
                    <xdr:rowOff>30480</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198120</xdr:colOff>
                    <xdr:row>119</xdr:row>
                    <xdr:rowOff>327660</xdr:rowOff>
                  </from>
                  <to>
                    <xdr:col>5</xdr:col>
                    <xdr:colOff>22860</xdr:colOff>
                    <xdr:row>121</xdr:row>
                    <xdr:rowOff>45720</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175260</xdr:colOff>
                    <xdr:row>148</xdr:row>
                    <xdr:rowOff>60960</xdr:rowOff>
                  </from>
                  <to>
                    <xdr:col>29</xdr:col>
                    <xdr:colOff>0</xdr:colOff>
                    <xdr:row>150</xdr:row>
                    <xdr:rowOff>30480</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182880</xdr:colOff>
                    <xdr:row>166</xdr:row>
                    <xdr:rowOff>327660</xdr:rowOff>
                  </from>
                  <to>
                    <xdr:col>11</xdr:col>
                    <xdr:colOff>0</xdr:colOff>
                    <xdr:row>168</xdr:row>
                    <xdr:rowOff>30480</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182880</xdr:colOff>
                    <xdr:row>168</xdr:row>
                    <xdr:rowOff>83820</xdr:rowOff>
                  </from>
                  <to>
                    <xdr:col>11</xdr:col>
                    <xdr:colOff>0</xdr:colOff>
                    <xdr:row>168</xdr:row>
                    <xdr:rowOff>365760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182880</xdr:colOff>
                    <xdr:row>169</xdr:row>
                    <xdr:rowOff>30480</xdr:rowOff>
                  </from>
                  <to>
                    <xdr:col>11</xdr:col>
                    <xdr:colOff>22860</xdr:colOff>
                    <xdr:row>169</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175260</xdr:colOff>
                    <xdr:row>148</xdr:row>
                    <xdr:rowOff>60960</xdr:rowOff>
                  </from>
                  <to>
                    <xdr:col>33</xdr:col>
                    <xdr:colOff>0</xdr:colOff>
                    <xdr:row>150</xdr:row>
                    <xdr:rowOff>30480</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175260</xdr:colOff>
                    <xdr:row>154</xdr:row>
                    <xdr:rowOff>83820</xdr:rowOff>
                  </from>
                  <to>
                    <xdr:col>29</xdr:col>
                    <xdr:colOff>0</xdr:colOff>
                    <xdr:row>156</xdr:row>
                    <xdr:rowOff>45720</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160020</xdr:colOff>
                    <xdr:row>154</xdr:row>
                    <xdr:rowOff>83820</xdr:rowOff>
                  </from>
                  <to>
                    <xdr:col>32</xdr:col>
                    <xdr:colOff>182880</xdr:colOff>
                    <xdr:row>156</xdr:row>
                    <xdr:rowOff>45720</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182880</xdr:colOff>
                    <xdr:row>159</xdr:row>
                    <xdr:rowOff>160020</xdr:rowOff>
                  </from>
                  <to>
                    <xdr:col>11</xdr:col>
                    <xdr:colOff>7620</xdr:colOff>
                    <xdr:row>159</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175260</xdr:colOff>
                    <xdr:row>161</xdr:row>
                    <xdr:rowOff>220980</xdr:rowOff>
                  </from>
                  <to>
                    <xdr:col>11</xdr:col>
                    <xdr:colOff>0</xdr:colOff>
                    <xdr:row>161</xdr:row>
                    <xdr:rowOff>556260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160020</xdr:colOff>
                    <xdr:row>165</xdr:row>
                    <xdr:rowOff>0</xdr:rowOff>
                  </from>
                  <to>
                    <xdr:col>29</xdr:col>
                    <xdr:colOff>0</xdr:colOff>
                    <xdr:row>166</xdr:row>
                    <xdr:rowOff>22860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175260</xdr:colOff>
                    <xdr:row>165</xdr:row>
                    <xdr:rowOff>0</xdr:rowOff>
                  </from>
                  <to>
                    <xdr:col>33</xdr:col>
                    <xdr:colOff>0</xdr:colOff>
                    <xdr:row>166</xdr:row>
                    <xdr:rowOff>22860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175260</xdr:colOff>
                    <xdr:row>208</xdr:row>
                    <xdr:rowOff>30480</xdr:rowOff>
                  </from>
                  <to>
                    <xdr:col>19</xdr:col>
                    <xdr:colOff>30480</xdr:colOff>
                    <xdr:row>208</xdr:row>
                    <xdr:rowOff>175260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175260</xdr:colOff>
                    <xdr:row>209</xdr:row>
                    <xdr:rowOff>22860</xdr:rowOff>
                  </from>
                  <to>
                    <xdr:col>22</xdr:col>
                    <xdr:colOff>30480</xdr:colOff>
                    <xdr:row>209</xdr:row>
                    <xdr:rowOff>160020</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210</xdr:row>
                    <xdr:rowOff>22860</xdr:rowOff>
                  </from>
                  <to>
                    <xdr:col>27</xdr:col>
                    <xdr:colOff>45720</xdr:colOff>
                    <xdr:row>210</xdr:row>
                    <xdr:rowOff>160020</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7620</xdr:rowOff>
                  </from>
                  <to>
                    <xdr:col>11</xdr:col>
                    <xdr:colOff>30480</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182880</xdr:colOff>
                    <xdr:row>68</xdr:row>
                    <xdr:rowOff>7620</xdr:rowOff>
                  </from>
                  <to>
                    <xdr:col>11</xdr:col>
                    <xdr:colOff>22860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182880</xdr:colOff>
                    <xdr:row>70</xdr:row>
                    <xdr:rowOff>7620</xdr:rowOff>
                  </from>
                  <to>
                    <xdr:col>11</xdr:col>
                    <xdr:colOff>22860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182880</xdr:colOff>
                    <xdr:row>72</xdr:row>
                    <xdr:rowOff>7620</xdr:rowOff>
                  </from>
                  <to>
                    <xdr:col>11</xdr:col>
                    <xdr:colOff>22860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30480</xdr:colOff>
                    <xdr:row>77</xdr:row>
                    <xdr:rowOff>60960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220980</xdr:rowOff>
                  </from>
                  <to>
                    <xdr:col>3</xdr:col>
                    <xdr:colOff>30480</xdr:colOff>
                    <xdr:row>78</xdr:row>
                    <xdr:rowOff>45720</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22860</xdr:rowOff>
                  </from>
                  <to>
                    <xdr:col>3</xdr:col>
                    <xdr:colOff>30480</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30480</xdr:colOff>
                    <xdr:row>79</xdr:row>
                    <xdr:rowOff>220980</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215</xdr:row>
                    <xdr:rowOff>0</xdr:rowOff>
                  </from>
                  <to>
                    <xdr:col>2</xdr:col>
                    <xdr:colOff>22860</xdr:colOff>
                    <xdr:row>216</xdr:row>
                    <xdr:rowOff>22860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216</xdr:row>
                    <xdr:rowOff>0</xdr:rowOff>
                  </from>
                  <to>
                    <xdr:col>2</xdr:col>
                    <xdr:colOff>22860</xdr:colOff>
                    <xdr:row>217</xdr:row>
                    <xdr:rowOff>22860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7620</xdr:colOff>
                    <xdr:row>220</xdr:row>
                    <xdr:rowOff>304800</xdr:rowOff>
                  </from>
                  <to>
                    <xdr:col>2</xdr:col>
                    <xdr:colOff>30480</xdr:colOff>
                    <xdr:row>222</xdr:row>
                    <xdr:rowOff>7620</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219</xdr:row>
                    <xdr:rowOff>45720</xdr:rowOff>
                  </from>
                  <to>
                    <xdr:col>2</xdr:col>
                    <xdr:colOff>22860</xdr:colOff>
                    <xdr:row>219</xdr:row>
                    <xdr:rowOff>274320</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217</xdr:row>
                    <xdr:rowOff>0</xdr:rowOff>
                  </from>
                  <to>
                    <xdr:col>2</xdr:col>
                    <xdr:colOff>22860</xdr:colOff>
                    <xdr:row>218</xdr:row>
                    <xdr:rowOff>22860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218</xdr:row>
                    <xdr:rowOff>0</xdr:rowOff>
                  </from>
                  <to>
                    <xdr:col>2</xdr:col>
                    <xdr:colOff>22860</xdr:colOff>
                    <xdr:row>219</xdr:row>
                    <xdr:rowOff>22860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218</xdr:row>
                    <xdr:rowOff>0</xdr:rowOff>
                  </from>
                  <to>
                    <xdr:col>2</xdr:col>
                    <xdr:colOff>22860</xdr:colOff>
                    <xdr:row>219</xdr:row>
                    <xdr:rowOff>22860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179</xdr:row>
                    <xdr:rowOff>0</xdr:rowOff>
                  </from>
                  <to>
                    <xdr:col>4</xdr:col>
                    <xdr:colOff>182880</xdr:colOff>
                    <xdr:row>180</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180</xdr:row>
                    <xdr:rowOff>0</xdr:rowOff>
                  </from>
                  <to>
                    <xdr:col>4</xdr:col>
                    <xdr:colOff>182880</xdr:colOff>
                    <xdr:row>181</xdr:row>
                    <xdr:rowOff>7620</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181</xdr:row>
                    <xdr:rowOff>0</xdr:rowOff>
                  </from>
                  <to>
                    <xdr:col>4</xdr:col>
                    <xdr:colOff>182880</xdr:colOff>
                    <xdr:row>182</xdr:row>
                    <xdr:rowOff>7620</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182</xdr:row>
                    <xdr:rowOff>0</xdr:rowOff>
                  </from>
                  <to>
                    <xdr:col>4</xdr:col>
                    <xdr:colOff>182880</xdr:colOff>
                    <xdr:row>183</xdr:row>
                    <xdr:rowOff>7620</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183</xdr:row>
                    <xdr:rowOff>0</xdr:rowOff>
                  </from>
                  <to>
                    <xdr:col>4</xdr:col>
                    <xdr:colOff>182880</xdr:colOff>
                    <xdr:row>183</xdr:row>
                    <xdr:rowOff>182880</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184</xdr:row>
                    <xdr:rowOff>0</xdr:rowOff>
                  </from>
                  <to>
                    <xdr:col>4</xdr:col>
                    <xdr:colOff>182880</xdr:colOff>
                    <xdr:row>185</xdr:row>
                    <xdr:rowOff>7620</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185</xdr:row>
                    <xdr:rowOff>0</xdr:rowOff>
                  </from>
                  <to>
                    <xdr:col>4</xdr:col>
                    <xdr:colOff>182880</xdr:colOff>
                    <xdr:row>186</xdr:row>
                    <xdr:rowOff>7620</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186</xdr:row>
                    <xdr:rowOff>0</xdr:rowOff>
                  </from>
                  <to>
                    <xdr:col>4</xdr:col>
                    <xdr:colOff>182880</xdr:colOff>
                    <xdr:row>187</xdr:row>
                    <xdr:rowOff>7620</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187</xdr:row>
                    <xdr:rowOff>0</xdr:rowOff>
                  </from>
                  <to>
                    <xdr:col>4</xdr:col>
                    <xdr:colOff>182880</xdr:colOff>
                    <xdr:row>188</xdr:row>
                    <xdr:rowOff>7620</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188</xdr:row>
                    <xdr:rowOff>0</xdr:rowOff>
                  </from>
                  <to>
                    <xdr:col>4</xdr:col>
                    <xdr:colOff>182880</xdr:colOff>
                    <xdr:row>188</xdr:row>
                    <xdr:rowOff>182880</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189</xdr:row>
                    <xdr:rowOff>0</xdr:rowOff>
                  </from>
                  <to>
                    <xdr:col>4</xdr:col>
                    <xdr:colOff>182880</xdr:colOff>
                    <xdr:row>190</xdr:row>
                    <xdr:rowOff>7620</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190</xdr:row>
                    <xdr:rowOff>0</xdr:rowOff>
                  </from>
                  <to>
                    <xdr:col>4</xdr:col>
                    <xdr:colOff>182880</xdr:colOff>
                    <xdr:row>191</xdr:row>
                    <xdr:rowOff>7620</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191</xdr:row>
                    <xdr:rowOff>0</xdr:rowOff>
                  </from>
                  <to>
                    <xdr:col>4</xdr:col>
                    <xdr:colOff>182880</xdr:colOff>
                    <xdr:row>191</xdr:row>
                    <xdr:rowOff>182880</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192</xdr:row>
                    <xdr:rowOff>0</xdr:rowOff>
                  </from>
                  <to>
                    <xdr:col>4</xdr:col>
                    <xdr:colOff>182880</xdr:colOff>
                    <xdr:row>193</xdr:row>
                    <xdr:rowOff>7620</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193</xdr:row>
                    <xdr:rowOff>0</xdr:rowOff>
                  </from>
                  <to>
                    <xdr:col>4</xdr:col>
                    <xdr:colOff>182880</xdr:colOff>
                    <xdr:row>194</xdr:row>
                    <xdr:rowOff>7620</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194</xdr:row>
                    <xdr:rowOff>0</xdr:rowOff>
                  </from>
                  <to>
                    <xdr:col>4</xdr:col>
                    <xdr:colOff>182880</xdr:colOff>
                    <xdr:row>195</xdr:row>
                    <xdr:rowOff>7620</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195</xdr:row>
                    <xdr:rowOff>0</xdr:rowOff>
                  </from>
                  <to>
                    <xdr:col>4</xdr:col>
                    <xdr:colOff>182880</xdr:colOff>
                    <xdr:row>196</xdr:row>
                    <xdr:rowOff>7620</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196</xdr:row>
                    <xdr:rowOff>0</xdr:rowOff>
                  </from>
                  <to>
                    <xdr:col>4</xdr:col>
                    <xdr:colOff>182880</xdr:colOff>
                    <xdr:row>196</xdr:row>
                    <xdr:rowOff>182880</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197</xdr:row>
                    <xdr:rowOff>0</xdr:rowOff>
                  </from>
                  <to>
                    <xdr:col>4</xdr:col>
                    <xdr:colOff>182880</xdr:colOff>
                    <xdr:row>198</xdr:row>
                    <xdr:rowOff>7620</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198</xdr:row>
                    <xdr:rowOff>0</xdr:rowOff>
                  </from>
                  <to>
                    <xdr:col>4</xdr:col>
                    <xdr:colOff>182880</xdr:colOff>
                    <xdr:row>199</xdr:row>
                    <xdr:rowOff>7620</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199</xdr:row>
                    <xdr:rowOff>0</xdr:rowOff>
                  </from>
                  <to>
                    <xdr:col>4</xdr:col>
                    <xdr:colOff>182880</xdr:colOff>
                    <xdr:row>200</xdr:row>
                    <xdr:rowOff>7620</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200</xdr:row>
                    <xdr:rowOff>0</xdr:rowOff>
                  </from>
                  <to>
                    <xdr:col>4</xdr:col>
                    <xdr:colOff>182880</xdr:colOff>
                    <xdr:row>201</xdr:row>
                    <xdr:rowOff>7620</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201</xdr:row>
                    <xdr:rowOff>0</xdr:rowOff>
                  </from>
                  <to>
                    <xdr:col>4</xdr:col>
                    <xdr:colOff>182880</xdr:colOff>
                    <xdr:row>202</xdr:row>
                    <xdr:rowOff>7620</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202</xdr:row>
                    <xdr:rowOff>0</xdr:rowOff>
                  </from>
                  <to>
                    <xdr:col>4</xdr:col>
                    <xdr:colOff>182880</xdr:colOff>
                    <xdr:row>203</xdr:row>
                    <xdr:rowOff>7620</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160020</xdr:colOff>
                    <xdr:row>133</xdr:row>
                    <xdr:rowOff>0</xdr:rowOff>
                  </from>
                  <to>
                    <xdr:col>18</xdr:col>
                    <xdr:colOff>22860</xdr:colOff>
                    <xdr:row>133</xdr:row>
                    <xdr:rowOff>220980</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132</xdr:row>
                    <xdr:rowOff>251460</xdr:rowOff>
                  </from>
                  <to>
                    <xdr:col>5</xdr:col>
                    <xdr:colOff>30480</xdr:colOff>
                    <xdr:row>133</xdr:row>
                    <xdr:rowOff>220980</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132</xdr:row>
                    <xdr:rowOff>251460</xdr:rowOff>
                  </from>
                  <to>
                    <xdr:col>11</xdr:col>
                    <xdr:colOff>45720</xdr:colOff>
                    <xdr:row>133</xdr:row>
                    <xdr:rowOff>220980</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131</xdr:row>
                    <xdr:rowOff>22860</xdr:rowOff>
                  </from>
                  <to>
                    <xdr:col>9</xdr:col>
                    <xdr:colOff>45720</xdr:colOff>
                    <xdr:row>131</xdr:row>
                    <xdr:rowOff>236220</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130</xdr:row>
                    <xdr:rowOff>22860</xdr:rowOff>
                  </from>
                  <to>
                    <xdr:col>9</xdr:col>
                    <xdr:colOff>45720</xdr:colOff>
                    <xdr:row>130</xdr:row>
                    <xdr:rowOff>236220</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130</xdr:row>
                    <xdr:rowOff>22860</xdr:rowOff>
                  </from>
                  <to>
                    <xdr:col>13</xdr:col>
                    <xdr:colOff>45720</xdr:colOff>
                    <xdr:row>130</xdr:row>
                    <xdr:rowOff>236220</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130</xdr:row>
                    <xdr:rowOff>22860</xdr:rowOff>
                  </from>
                  <to>
                    <xdr:col>20</xdr:col>
                    <xdr:colOff>45720</xdr:colOff>
                    <xdr:row>130</xdr:row>
                    <xdr:rowOff>236220</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131</xdr:row>
                    <xdr:rowOff>22860</xdr:rowOff>
                  </from>
                  <to>
                    <xdr:col>13</xdr:col>
                    <xdr:colOff>45720</xdr:colOff>
                    <xdr:row>131</xdr:row>
                    <xdr:rowOff>236220</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131</xdr:row>
                    <xdr:rowOff>22860</xdr:rowOff>
                  </from>
                  <to>
                    <xdr:col>20</xdr:col>
                    <xdr:colOff>45720</xdr:colOff>
                    <xdr:row>131</xdr:row>
                    <xdr:rowOff>236220</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131</xdr:row>
                    <xdr:rowOff>22860</xdr:rowOff>
                  </from>
                  <to>
                    <xdr:col>27</xdr:col>
                    <xdr:colOff>45720</xdr:colOff>
                    <xdr:row>131</xdr:row>
                    <xdr:rowOff>236220</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182880</xdr:colOff>
                    <xdr:row>117</xdr:row>
                    <xdr:rowOff>822960</xdr:rowOff>
                  </from>
                  <to>
                    <xdr:col>14</xdr:col>
                    <xdr:colOff>38100</xdr:colOff>
                    <xdr:row>119</xdr:row>
                    <xdr:rowOff>30480</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182880</xdr:colOff>
                    <xdr:row>117</xdr:row>
                    <xdr:rowOff>822960</xdr:rowOff>
                  </from>
                  <to>
                    <xdr:col>21</xdr:col>
                    <xdr:colOff>38100</xdr:colOff>
                    <xdr:row>119</xdr:row>
                    <xdr:rowOff>30480</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213360</xdr:colOff>
                    <xdr:row>117</xdr:row>
                    <xdr:rowOff>822960</xdr:rowOff>
                  </from>
                  <to>
                    <xdr:col>5</xdr:col>
                    <xdr:colOff>22860</xdr:colOff>
                    <xdr:row>119</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175260</xdr:colOff>
                    <xdr:row>136</xdr:row>
                    <xdr:rowOff>144780</xdr:rowOff>
                  </from>
                  <to>
                    <xdr:col>21</xdr:col>
                    <xdr:colOff>30480</xdr:colOff>
                    <xdr:row>138</xdr:row>
                    <xdr:rowOff>30480</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175260</xdr:colOff>
                    <xdr:row>136</xdr:row>
                    <xdr:rowOff>144780</xdr:rowOff>
                  </from>
                  <to>
                    <xdr:col>25</xdr:col>
                    <xdr:colOff>30480</xdr:colOff>
                    <xdr:row>138</xdr:row>
                    <xdr:rowOff>30480</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220</xdr:row>
                    <xdr:rowOff>0</xdr:rowOff>
                  </from>
                  <to>
                    <xdr:col>2</xdr:col>
                    <xdr:colOff>22860</xdr:colOff>
                    <xdr:row>221</xdr:row>
                    <xdr:rowOff>22860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220</xdr:row>
                    <xdr:rowOff>0</xdr:rowOff>
                  </from>
                  <to>
                    <xdr:col>2</xdr:col>
                    <xdr:colOff>22860</xdr:colOff>
                    <xdr:row>221</xdr:row>
                    <xdr:rowOff>22860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182880</xdr:colOff>
                    <xdr:row>210</xdr:row>
                    <xdr:rowOff>152400</xdr:rowOff>
                  </from>
                  <to>
                    <xdr:col>33</xdr:col>
                    <xdr:colOff>38100</xdr:colOff>
                    <xdr:row>212</xdr:row>
                    <xdr:rowOff>45720</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182880</xdr:colOff>
                    <xdr:row>202</xdr:row>
                    <xdr:rowOff>137160</xdr:rowOff>
                  </from>
                  <to>
                    <xdr:col>33</xdr:col>
                    <xdr:colOff>38100</xdr:colOff>
                    <xdr:row>204</xdr:row>
                    <xdr:rowOff>45720</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182880</xdr:colOff>
                    <xdr:row>113</xdr:row>
                    <xdr:rowOff>182880</xdr:rowOff>
                  </from>
                  <to>
                    <xdr:col>33</xdr:col>
                    <xdr:colOff>38100</xdr:colOff>
                    <xdr:row>115</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182880</xdr:colOff>
                    <xdr:row>126</xdr:row>
                    <xdr:rowOff>190500</xdr:rowOff>
                  </from>
                  <to>
                    <xdr:col>33</xdr:col>
                    <xdr:colOff>38100</xdr:colOff>
                    <xdr:row>128</xdr:row>
                    <xdr:rowOff>45720</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137</xdr:row>
                    <xdr:rowOff>182880</xdr:rowOff>
                  </from>
                  <to>
                    <xdr:col>33</xdr:col>
                    <xdr:colOff>45720</xdr:colOff>
                    <xdr:row>139</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182880</xdr:colOff>
                    <xdr:row>152</xdr:row>
                    <xdr:rowOff>182880</xdr:rowOff>
                  </from>
                  <to>
                    <xdr:col>33</xdr:col>
                    <xdr:colOff>38100</xdr:colOff>
                    <xdr:row>154</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182880</xdr:colOff>
                    <xdr:row>162</xdr:row>
                    <xdr:rowOff>182880</xdr:rowOff>
                  </from>
                  <to>
                    <xdr:col>33</xdr:col>
                    <xdr:colOff>38100</xdr:colOff>
                    <xdr:row>164</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182880</xdr:colOff>
                    <xdr:row>170</xdr:row>
                    <xdr:rowOff>182880</xdr:rowOff>
                  </from>
                  <to>
                    <xdr:col>33</xdr:col>
                    <xdr:colOff>38100</xdr:colOff>
                    <xdr:row>172</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85" zoomScaleNormal="85" zoomScaleSheetLayoutView="85" zoomScalePageLayoutView="70" workbookViewId="0"/>
  </sheetViews>
  <sheetFormatPr defaultColWidth="2.44140625" defaultRowHeight="13.2"/>
  <cols>
    <col min="1" max="1" width="3.6640625" style="46" customWidth="1"/>
    <col min="2" max="11" width="2.6640625" style="46" customWidth="1"/>
    <col min="12" max="12" width="13.77734375" style="46" customWidth="1"/>
    <col min="13" max="13" width="11.21875" style="46" customWidth="1"/>
    <col min="14" max="14" width="13.88671875" style="46" customWidth="1"/>
    <col min="15" max="16" width="31.21875" style="46" customWidth="1"/>
    <col min="17" max="17" width="10.6640625" style="46" customWidth="1"/>
    <col min="18" max="20" width="10" style="46" customWidth="1"/>
    <col min="21" max="21" width="6.77734375" style="46" customWidth="1"/>
    <col min="22" max="22" width="4.21875" style="46" customWidth="1"/>
    <col min="23" max="23" width="3.6640625" style="46" customWidth="1"/>
    <col min="24" max="24" width="3.109375" style="46" customWidth="1"/>
    <col min="25" max="25" width="3.6640625" style="46" customWidth="1"/>
    <col min="26" max="26" width="7.88671875"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44140625" style="46" customWidth="1"/>
    <col min="34" max="34" width="14.21875" style="46" customWidth="1"/>
    <col min="35" max="35" width="1.88671875" style="46" customWidth="1"/>
    <col min="36" max="16384" width="2.441406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6" t="s">
        <v>6</v>
      </c>
      <c r="B3" s="1236"/>
      <c r="C3" s="1237"/>
      <c r="D3" s="1233" t="str">
        <f>IF(基本情報入力シート!M16="","",基本情報入力シート!M16)</f>
        <v>○○ケアサービス</v>
      </c>
      <c r="E3" s="1234"/>
      <c r="F3" s="1234"/>
      <c r="G3" s="1234"/>
      <c r="H3" s="1234"/>
      <c r="I3" s="1234"/>
      <c r="J3" s="1234"/>
      <c r="K3" s="1234"/>
      <c r="L3" s="1234"/>
      <c r="M3" s="1234"/>
      <c r="N3" s="1234"/>
      <c r="O3" s="1235"/>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6" t="s">
        <v>473</v>
      </c>
      <c r="B5" s="1257"/>
      <c r="C5" s="1257"/>
      <c r="D5" s="1257"/>
      <c r="E5" s="1257"/>
      <c r="F5" s="1257"/>
      <c r="G5" s="1257"/>
      <c r="H5" s="1257"/>
      <c r="I5" s="1257"/>
      <c r="J5" s="1257"/>
      <c r="K5" s="1257"/>
      <c r="L5" s="1257"/>
      <c r="M5" s="1257"/>
      <c r="N5" s="1257"/>
      <c r="O5" s="474">
        <f>IF(SUM(AH12:AH111)=0,"",SUM(AH12:AH111))</f>
        <v>39330864</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40"/>
      <c r="B7" s="1242" t="s">
        <v>7</v>
      </c>
      <c r="C7" s="1243"/>
      <c r="D7" s="1243"/>
      <c r="E7" s="1243"/>
      <c r="F7" s="1243"/>
      <c r="G7" s="1243"/>
      <c r="H7" s="1243"/>
      <c r="I7" s="1243"/>
      <c r="J7" s="1243"/>
      <c r="K7" s="1244"/>
      <c r="L7" s="1248" t="s">
        <v>108</v>
      </c>
      <c r="M7" s="476"/>
      <c r="N7" s="477"/>
      <c r="O7" s="1250" t="s">
        <v>126</v>
      </c>
      <c r="P7" s="1252" t="s">
        <v>68</v>
      </c>
      <c r="Q7" s="1254" t="s">
        <v>412</v>
      </c>
      <c r="R7" s="1228" t="s">
        <v>444</v>
      </c>
      <c r="S7" s="478" t="s">
        <v>462</v>
      </c>
      <c r="T7" s="479"/>
      <c r="U7" s="479"/>
      <c r="V7" s="479"/>
      <c r="W7" s="479"/>
      <c r="X7" s="479"/>
      <c r="Y7" s="479"/>
      <c r="Z7" s="479"/>
      <c r="AA7" s="479"/>
      <c r="AB7" s="479"/>
      <c r="AC7" s="479"/>
      <c r="AD7" s="479"/>
      <c r="AE7" s="479"/>
      <c r="AF7" s="479"/>
      <c r="AG7" s="479"/>
      <c r="AH7" s="728"/>
    </row>
    <row r="8" spans="1:34" ht="14.25" customHeight="1">
      <c r="A8" s="1241"/>
      <c r="B8" s="1245"/>
      <c r="C8" s="1246"/>
      <c r="D8" s="1246"/>
      <c r="E8" s="1246"/>
      <c r="F8" s="1246"/>
      <c r="G8" s="1246"/>
      <c r="H8" s="1246"/>
      <c r="I8" s="1246"/>
      <c r="J8" s="1246"/>
      <c r="K8" s="1247"/>
      <c r="L8" s="1249"/>
      <c r="M8" s="1220" t="s">
        <v>182</v>
      </c>
      <c r="N8" s="1222"/>
      <c r="O8" s="1251"/>
      <c r="P8" s="1253"/>
      <c r="Q8" s="1255"/>
      <c r="R8" s="1229"/>
      <c r="S8" s="480"/>
      <c r="T8" s="1238" t="s">
        <v>34</v>
      </c>
      <c r="U8" s="1239"/>
      <c r="V8" s="1230" t="s">
        <v>28</v>
      </c>
      <c r="W8" s="1231"/>
      <c r="X8" s="1231"/>
      <c r="Y8" s="1231"/>
      <c r="Z8" s="1231"/>
      <c r="AA8" s="1231"/>
      <c r="AB8" s="1231"/>
      <c r="AC8" s="1231"/>
      <c r="AD8" s="1231"/>
      <c r="AE8" s="1231"/>
      <c r="AF8" s="1231"/>
      <c r="AG8" s="1232"/>
      <c r="AH8" s="1228" t="s">
        <v>449</v>
      </c>
    </row>
    <row r="9" spans="1:34" ht="13.5" customHeight="1">
      <c r="A9" s="1241"/>
      <c r="B9" s="1245"/>
      <c r="C9" s="1246"/>
      <c r="D9" s="1246"/>
      <c r="E9" s="1246"/>
      <c r="F9" s="1246"/>
      <c r="G9" s="1246"/>
      <c r="H9" s="1246"/>
      <c r="I9" s="1246"/>
      <c r="J9" s="1246"/>
      <c r="K9" s="1247"/>
      <c r="L9" s="1249"/>
      <c r="M9" s="481"/>
      <c r="N9" s="482"/>
      <c r="O9" s="1251"/>
      <c r="P9" s="1253"/>
      <c r="Q9" s="1255"/>
      <c r="R9" s="1229"/>
      <c r="S9" s="1223" t="s">
        <v>84</v>
      </c>
      <c r="T9" s="1224" t="s">
        <v>448</v>
      </c>
      <c r="U9" s="1226" t="s">
        <v>111</v>
      </c>
      <c r="V9" s="1217" t="s">
        <v>447</v>
      </c>
      <c r="W9" s="1218"/>
      <c r="X9" s="1218"/>
      <c r="Y9" s="1218"/>
      <c r="Z9" s="1218"/>
      <c r="AA9" s="1218"/>
      <c r="AB9" s="1218"/>
      <c r="AC9" s="1218"/>
      <c r="AD9" s="1218"/>
      <c r="AE9" s="1218"/>
      <c r="AF9" s="1218"/>
      <c r="AG9" s="1219"/>
      <c r="AH9" s="1229"/>
    </row>
    <row r="10" spans="1:34" ht="150" customHeight="1">
      <c r="A10" s="1241"/>
      <c r="B10" s="1245"/>
      <c r="C10" s="1246"/>
      <c r="D10" s="1246"/>
      <c r="E10" s="1246"/>
      <c r="F10" s="1246"/>
      <c r="G10" s="1246"/>
      <c r="H10" s="1246"/>
      <c r="I10" s="1246"/>
      <c r="J10" s="1246"/>
      <c r="K10" s="1247"/>
      <c r="L10" s="1249"/>
      <c r="M10" s="483" t="s">
        <v>183</v>
      </c>
      <c r="N10" s="483" t="s">
        <v>184</v>
      </c>
      <c r="O10" s="1251"/>
      <c r="P10" s="1253"/>
      <c r="Q10" s="1255"/>
      <c r="R10" s="1229"/>
      <c r="S10" s="1223"/>
      <c r="T10" s="1225"/>
      <c r="U10" s="1227"/>
      <c r="V10" s="1220"/>
      <c r="W10" s="1221"/>
      <c r="X10" s="1221"/>
      <c r="Y10" s="1221"/>
      <c r="Z10" s="1221"/>
      <c r="AA10" s="1221"/>
      <c r="AB10" s="1221"/>
      <c r="AC10" s="1221"/>
      <c r="AD10" s="1221"/>
      <c r="AE10" s="1221"/>
      <c r="AF10" s="1221"/>
      <c r="AG10" s="1222"/>
      <c r="AH10" s="1229"/>
    </row>
    <row r="11" spans="1:34" ht="14.4">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06">
        <f>IF(基本情報入力シート!AA33="","",基本情報入力シート!AA33)</f>
        <v>11.4</v>
      </c>
      <c r="S12" s="507" t="s">
        <v>530</v>
      </c>
      <c r="T12" s="508" t="s">
        <v>532</v>
      </c>
      <c r="U12" s="509">
        <f>IF(P12="","",VLOOKUP(P12,【参考】数式用!$A$5:$I$38,MATCH(T12,【参考】数式用!$C$4:$G$4,0)+2,0))</f>
        <v>0.1</v>
      </c>
      <c r="V12" s="211" t="s">
        <v>33</v>
      </c>
      <c r="W12" s="510">
        <v>5</v>
      </c>
      <c r="X12" s="210" t="s">
        <v>12</v>
      </c>
      <c r="Y12" s="510">
        <v>4</v>
      </c>
      <c r="Z12" s="316" t="s">
        <v>87</v>
      </c>
      <c r="AA12" s="511">
        <v>6</v>
      </c>
      <c r="AB12" s="210" t="s">
        <v>12</v>
      </c>
      <c r="AC12" s="511">
        <v>3</v>
      </c>
      <c r="AD12" s="210" t="s">
        <v>17</v>
      </c>
      <c r="AE12" s="512" t="s">
        <v>44</v>
      </c>
      <c r="AF12" s="513">
        <f>IF(W12&gt;=1,(AA12*12+AC12)-(W12*12+Y12)+1,"")</f>
        <v>12</v>
      </c>
      <c r="AG12" s="692" t="s">
        <v>62</v>
      </c>
      <c r="AH12" s="515">
        <f>IFERROR(ROUNDDOWN(ROUND(Q12*R12,0)*U12,0)*AF12,"")</f>
        <v>2736000</v>
      </c>
    </row>
    <row r="13" spans="1:34" ht="36.75" customHeigh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06">
        <f>IF(基本情報入力シート!AA34="","",基本情報入力シート!AA34)</f>
        <v>10.9</v>
      </c>
      <c r="S13" s="507" t="s">
        <v>531</v>
      </c>
      <c r="T13" s="508" t="s">
        <v>533</v>
      </c>
      <c r="U13" s="509">
        <f>IF(P13="","",VLOOKUP(P13,【参考】数式用!$A$5:$I$38,MATCH(T13,【参考】数式用!$C$4:$G$4,0)+2,0))</f>
        <v>5.8999999999999997E-2</v>
      </c>
      <c r="V13" s="211" t="s">
        <v>33</v>
      </c>
      <c r="W13" s="510">
        <v>5</v>
      </c>
      <c r="X13" s="210" t="s">
        <v>12</v>
      </c>
      <c r="Y13" s="510">
        <v>4</v>
      </c>
      <c r="Z13" s="316" t="s">
        <v>87</v>
      </c>
      <c r="AA13" s="511">
        <v>6</v>
      </c>
      <c r="AB13" s="210" t="s">
        <v>12</v>
      </c>
      <c r="AC13" s="511">
        <v>3</v>
      </c>
      <c r="AD13" s="210" t="s">
        <v>17</v>
      </c>
      <c r="AE13" s="512" t="s">
        <v>44</v>
      </c>
      <c r="AF13" s="513">
        <f t="shared" ref="AF13:AF16" si="0">IF(W13&gt;=1,(AA13*12+AC13)-(W13*12+Y13)+1,"")</f>
        <v>12</v>
      </c>
      <c r="AG13" s="692" t="s">
        <v>62</v>
      </c>
      <c r="AH13" s="515">
        <f t="shared" ref="AH13:AH76" si="1">IFERROR(ROUNDDOWN(ROUND(Q13*R13,0)*U13,0)*AF13,"")</f>
        <v>3086880</v>
      </c>
    </row>
    <row r="14" spans="1:34" ht="36.75" customHeight="1">
      <c r="A14" s="498">
        <f t="shared" ref="A14:A26"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06">
        <f>IF(基本情報入力シート!AA35="","",基本情報入力シート!AA35)</f>
        <v>10.68</v>
      </c>
      <c r="S14" s="507" t="s">
        <v>531</v>
      </c>
      <c r="T14" s="508" t="s">
        <v>532</v>
      </c>
      <c r="U14" s="509">
        <f>IF(P14="","",VLOOKUP(P14,【参考】数式用!$A$5:$I$38,MATCH(T14,【参考】数式用!$C$4:$G$4,0)+2,0))</f>
        <v>0.06</v>
      </c>
      <c r="V14" s="211" t="s">
        <v>33</v>
      </c>
      <c r="W14" s="510">
        <v>5</v>
      </c>
      <c r="X14" s="210" t="s">
        <v>12</v>
      </c>
      <c r="Y14" s="510">
        <v>4</v>
      </c>
      <c r="Z14" s="316" t="s">
        <v>87</v>
      </c>
      <c r="AA14" s="511">
        <v>6</v>
      </c>
      <c r="AB14" s="210" t="s">
        <v>12</v>
      </c>
      <c r="AC14" s="511">
        <v>3</v>
      </c>
      <c r="AD14" s="210" t="s">
        <v>17</v>
      </c>
      <c r="AE14" s="512" t="s">
        <v>44</v>
      </c>
      <c r="AF14" s="513">
        <f t="shared" si="0"/>
        <v>12</v>
      </c>
      <c r="AG14" s="692" t="s">
        <v>62</v>
      </c>
      <c r="AH14" s="515">
        <f t="shared" si="1"/>
        <v>16148160</v>
      </c>
    </row>
    <row r="15" spans="1:34" ht="36.75" customHeigh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06">
        <f>IF(基本情報入力シート!AA36="","",基本情報入力シート!AA36)</f>
        <v>10.88</v>
      </c>
      <c r="S15" s="507" t="s">
        <v>531</v>
      </c>
      <c r="T15" s="508" t="s">
        <v>532</v>
      </c>
      <c r="U15" s="509">
        <f>IF(P15="","",VLOOKUP(P15,【参考】数式用!$A$5:$I$38,MATCH(T15,【参考】数式用!$C$4:$G$4,0)+2,0))</f>
        <v>7.3999999999999996E-2</v>
      </c>
      <c r="V15" s="211" t="s">
        <v>33</v>
      </c>
      <c r="W15" s="510">
        <v>5</v>
      </c>
      <c r="X15" s="210" t="s">
        <v>12</v>
      </c>
      <c r="Y15" s="510">
        <v>4</v>
      </c>
      <c r="Z15" s="316" t="s">
        <v>87</v>
      </c>
      <c r="AA15" s="511">
        <v>6</v>
      </c>
      <c r="AB15" s="210" t="s">
        <v>12</v>
      </c>
      <c r="AC15" s="511">
        <v>3</v>
      </c>
      <c r="AD15" s="210" t="s">
        <v>17</v>
      </c>
      <c r="AE15" s="512" t="s">
        <v>44</v>
      </c>
      <c r="AF15" s="513">
        <f t="shared" si="0"/>
        <v>12</v>
      </c>
      <c r="AG15" s="692" t="s">
        <v>62</v>
      </c>
      <c r="AH15" s="515">
        <f t="shared" si="1"/>
        <v>3864576</v>
      </c>
    </row>
    <row r="16" spans="1:34" ht="36.75" customHeigh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06">
        <f>IF(基本情報入力シート!AA37="","",基本情報入力シート!AA37)</f>
        <v>10.68</v>
      </c>
      <c r="S16" s="507" t="s">
        <v>531</v>
      </c>
      <c r="T16" s="508" t="s">
        <v>533</v>
      </c>
      <c r="U16" s="509">
        <f>IF(P16="","",VLOOKUP(P16,【参考】数式用!$A$5:$I$38,MATCH(T16,【参考】数式用!$C$4:$G$4,0)+2,0))</f>
        <v>3.9E-2</v>
      </c>
      <c r="V16" s="211" t="s">
        <v>33</v>
      </c>
      <c r="W16" s="510">
        <v>5</v>
      </c>
      <c r="X16" s="210" t="s">
        <v>12</v>
      </c>
      <c r="Y16" s="510">
        <v>4</v>
      </c>
      <c r="Z16" s="316" t="s">
        <v>87</v>
      </c>
      <c r="AA16" s="511">
        <v>6</v>
      </c>
      <c r="AB16" s="210" t="s">
        <v>12</v>
      </c>
      <c r="AC16" s="511">
        <v>3</v>
      </c>
      <c r="AD16" s="210" t="s">
        <v>17</v>
      </c>
      <c r="AE16" s="512" t="s">
        <v>44</v>
      </c>
      <c r="AF16" s="513">
        <f t="shared" si="0"/>
        <v>12</v>
      </c>
      <c r="AG16" s="692" t="s">
        <v>62</v>
      </c>
      <c r="AH16" s="515">
        <f t="shared" si="1"/>
        <v>12995424</v>
      </c>
    </row>
    <row r="17" spans="1:34" ht="36.75" customHeigh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06">
        <f>IF(基本情報入力シート!AA38="","",基本情報入力シート!AA38)</f>
        <v>10.68</v>
      </c>
      <c r="S17" s="507" t="s">
        <v>531</v>
      </c>
      <c r="T17" s="508" t="s">
        <v>533</v>
      </c>
      <c r="U17" s="509">
        <f>IF(P17="","",VLOOKUP(P17,【参考】数式用!$A$5:$I$38,MATCH(T17,【参考】数式用!$C$4:$G$4,0)+2,0))</f>
        <v>3.9E-2</v>
      </c>
      <c r="V17" s="211" t="s">
        <v>172</v>
      </c>
      <c r="W17" s="510">
        <v>5</v>
      </c>
      <c r="X17" s="210" t="s">
        <v>173</v>
      </c>
      <c r="Y17" s="510">
        <v>4</v>
      </c>
      <c r="Z17" s="316" t="s">
        <v>174</v>
      </c>
      <c r="AA17" s="511">
        <v>6</v>
      </c>
      <c r="AB17" s="210" t="s">
        <v>173</v>
      </c>
      <c r="AC17" s="511">
        <v>3</v>
      </c>
      <c r="AD17" s="210" t="s">
        <v>175</v>
      </c>
      <c r="AE17" s="512" t="s">
        <v>176</v>
      </c>
      <c r="AF17" s="513">
        <f t="shared" ref="AF17:AF80" si="3">IF(W17&gt;=1,(AA17*12+AC17)-(W17*12+Y17)+1,"")</f>
        <v>12</v>
      </c>
      <c r="AG17" s="692" t="s">
        <v>177</v>
      </c>
      <c r="AH17" s="515">
        <f t="shared" si="1"/>
        <v>499824</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9:AG10"/>
    <mergeCell ref="S9:S10"/>
    <mergeCell ref="T9:T10"/>
    <mergeCell ref="U9:U10"/>
    <mergeCell ref="AH8:AH10"/>
    <mergeCell ref="V8:AG8"/>
  </mergeCells>
  <phoneticPr fontId="7"/>
  <dataValidations count="3">
    <dataValidation imeMode="halfAlpha" allowBlank="1" showInputMessage="1" showErrorMessage="1" sqref="B12:R111 AA12:AA111 W12:W111 Y12:Y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59"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U115"/>
  <sheetViews>
    <sheetView view="pageBreakPreview" zoomScale="70" zoomScaleNormal="80" zoomScaleSheetLayoutView="70" workbookViewId="0"/>
  </sheetViews>
  <sheetFormatPr defaultColWidth="2.44140625" defaultRowHeight="13.2"/>
  <cols>
    <col min="1" max="1" width="3.77734375" style="46" customWidth="1"/>
    <col min="2" max="11" width="2.6640625" style="46" customWidth="1"/>
    <col min="12" max="12" width="12.44140625" style="46" customWidth="1"/>
    <col min="13" max="13" width="11.88671875" style="46" customWidth="1"/>
    <col min="14" max="14" width="12.6640625" style="46" customWidth="1"/>
    <col min="15" max="16" width="31.21875" style="46" customWidth="1"/>
    <col min="17" max="17" width="10.6640625" style="46" customWidth="1"/>
    <col min="18" max="18" width="10" style="46" customWidth="1"/>
    <col min="19" max="20" width="13.6640625" style="46" customWidth="1"/>
    <col min="21" max="21" width="6.77734375" style="46" customWidth="1"/>
    <col min="22" max="22" width="31.44140625" style="46" customWidth="1"/>
    <col min="23" max="23" width="4.77734375" style="46" bestFit="1" customWidth="1"/>
    <col min="24" max="24" width="3.6640625" style="46" customWidth="1"/>
    <col min="25" max="25" width="3.109375" style="46" bestFit="1" customWidth="1"/>
    <col min="26" max="26" width="3.6640625" style="46" customWidth="1"/>
    <col min="27" max="27" width="8" style="46" bestFit="1" customWidth="1"/>
    <col min="28" max="28" width="3.6640625" style="46" customWidth="1"/>
    <col min="29" max="29" width="3.109375" style="46" bestFit="1" customWidth="1"/>
    <col min="30" max="30" width="3.6640625" style="46" customWidth="1"/>
    <col min="31" max="32" width="3.109375" style="46" customWidth="1"/>
    <col min="33" max="33" width="3.44140625" style="46" bestFit="1" customWidth="1"/>
    <col min="34" max="34" width="5.88671875" style="46" bestFit="1" customWidth="1"/>
    <col min="35" max="35" width="16" style="46" customWidth="1"/>
    <col min="36" max="36" width="2.44140625" style="46"/>
    <col min="37" max="37" width="6.109375" style="46" customWidth="1"/>
    <col min="38" max="47" width="8.33203125" style="46" customWidth="1"/>
    <col min="48" max="16384" width="2.441406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6" t="s">
        <v>6</v>
      </c>
      <c r="B3" s="1236"/>
      <c r="C3" s="1237"/>
      <c r="D3" s="1233" t="str">
        <f>IF(基本情報入力シート!M16="","",基本情報入力シート!M16)</f>
        <v>○○ケアサービス</v>
      </c>
      <c r="E3" s="1234"/>
      <c r="F3" s="1234"/>
      <c r="G3" s="1234"/>
      <c r="H3" s="1234"/>
      <c r="I3" s="1234"/>
      <c r="J3" s="1234"/>
      <c r="K3" s="1234"/>
      <c r="L3" s="1234"/>
      <c r="M3" s="1234"/>
      <c r="N3" s="1234"/>
      <c r="O3" s="1235"/>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474</v>
      </c>
      <c r="B5" s="517"/>
      <c r="C5" s="517"/>
      <c r="D5" s="518"/>
      <c r="E5" s="518"/>
      <c r="F5" s="518"/>
      <c r="G5" s="518"/>
      <c r="H5" s="518"/>
      <c r="I5" s="518"/>
      <c r="J5" s="518"/>
      <c r="K5" s="518"/>
      <c r="L5" s="518"/>
      <c r="M5" s="518"/>
      <c r="N5" s="518"/>
      <c r="O5" s="519">
        <f>IF((SUM(AI12:AI111))=0,"",SUM(AI12:AI111))</f>
        <v>17563584</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40"/>
      <c r="B7" s="1242" t="s">
        <v>7</v>
      </c>
      <c r="C7" s="1243"/>
      <c r="D7" s="1243"/>
      <c r="E7" s="1243"/>
      <c r="F7" s="1243"/>
      <c r="G7" s="1243"/>
      <c r="H7" s="1243"/>
      <c r="I7" s="1243"/>
      <c r="J7" s="1243"/>
      <c r="K7" s="1244"/>
      <c r="L7" s="1248" t="s">
        <v>108</v>
      </c>
      <c r="M7" s="1265" t="s">
        <v>182</v>
      </c>
      <c r="N7" s="1219"/>
      <c r="O7" s="1250" t="s">
        <v>126</v>
      </c>
      <c r="P7" s="1252" t="s">
        <v>68</v>
      </c>
      <c r="Q7" s="1254" t="s">
        <v>412</v>
      </c>
      <c r="R7" s="1217" t="s">
        <v>116</v>
      </c>
      <c r="S7" s="520" t="s">
        <v>450</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41"/>
      <c r="B8" s="1245"/>
      <c r="C8" s="1246"/>
      <c r="D8" s="1246"/>
      <c r="E8" s="1246"/>
      <c r="F8" s="1246"/>
      <c r="G8" s="1246"/>
      <c r="H8" s="1246"/>
      <c r="I8" s="1246"/>
      <c r="J8" s="1246"/>
      <c r="K8" s="1247"/>
      <c r="L8" s="1249"/>
      <c r="M8" s="1220"/>
      <c r="N8" s="1222"/>
      <c r="O8" s="1251"/>
      <c r="P8" s="1253"/>
      <c r="Q8" s="1255"/>
      <c r="R8" s="1262"/>
      <c r="S8" s="524"/>
      <c r="T8" s="1258" t="s">
        <v>10</v>
      </c>
      <c r="U8" s="1259"/>
      <c r="V8" s="525" t="s">
        <v>34</v>
      </c>
      <c r="W8" s="1260" t="s">
        <v>28</v>
      </c>
      <c r="X8" s="1261"/>
      <c r="Y8" s="1261"/>
      <c r="Z8" s="1261"/>
      <c r="AA8" s="1261"/>
      <c r="AB8" s="1261"/>
      <c r="AC8" s="1261"/>
      <c r="AD8" s="1261"/>
      <c r="AE8" s="1261"/>
      <c r="AF8" s="1261"/>
      <c r="AG8" s="1261"/>
      <c r="AH8" s="1261"/>
      <c r="AI8" s="526" t="s">
        <v>15</v>
      </c>
      <c r="AJ8" s="180"/>
      <c r="AK8" s="180"/>
      <c r="AL8" s="180"/>
      <c r="AM8" s="180"/>
      <c r="AN8" s="180"/>
      <c r="AO8" s="180"/>
      <c r="AP8" s="180"/>
      <c r="AQ8" s="180"/>
      <c r="AR8" s="180"/>
      <c r="AS8" s="180"/>
      <c r="AT8" s="180"/>
      <c r="AU8" s="180"/>
    </row>
    <row r="9" spans="1:47" ht="13.5" customHeight="1">
      <c r="A9" s="1241"/>
      <c r="B9" s="1245"/>
      <c r="C9" s="1246"/>
      <c r="D9" s="1246"/>
      <c r="E9" s="1246"/>
      <c r="F9" s="1246"/>
      <c r="G9" s="1246"/>
      <c r="H9" s="1246"/>
      <c r="I9" s="1246"/>
      <c r="J9" s="1246"/>
      <c r="K9" s="1247"/>
      <c r="L9" s="1249"/>
      <c r="M9" s="1266"/>
      <c r="N9" s="1267"/>
      <c r="O9" s="1251"/>
      <c r="P9" s="1253"/>
      <c r="Q9" s="1255"/>
      <c r="R9" s="1262"/>
      <c r="S9" s="1223" t="s">
        <v>99</v>
      </c>
      <c r="T9" s="1268" t="s">
        <v>451</v>
      </c>
      <c r="U9" s="1269" t="s">
        <v>117</v>
      </c>
      <c r="V9" s="1263" t="s">
        <v>76</v>
      </c>
      <c r="W9" s="1217" t="s">
        <v>446</v>
      </c>
      <c r="X9" s="1218"/>
      <c r="Y9" s="1218"/>
      <c r="Z9" s="1218"/>
      <c r="AA9" s="1218"/>
      <c r="AB9" s="1218"/>
      <c r="AC9" s="1218"/>
      <c r="AD9" s="1218"/>
      <c r="AE9" s="1218"/>
      <c r="AF9" s="1218"/>
      <c r="AG9" s="1218"/>
      <c r="AH9" s="1218"/>
      <c r="AI9" s="1229" t="s">
        <v>452</v>
      </c>
      <c r="AJ9" s="180"/>
      <c r="AK9" s="180"/>
      <c r="AL9" s="180"/>
      <c r="AM9" s="180"/>
      <c r="AN9" s="180"/>
      <c r="AO9" s="180"/>
      <c r="AP9" s="180"/>
      <c r="AQ9" s="180"/>
      <c r="AR9" s="180"/>
      <c r="AS9" s="180"/>
      <c r="AT9" s="180"/>
      <c r="AU9" s="180"/>
    </row>
    <row r="10" spans="1:47" ht="150" customHeight="1">
      <c r="A10" s="1241"/>
      <c r="B10" s="1245"/>
      <c r="C10" s="1246"/>
      <c r="D10" s="1246"/>
      <c r="E10" s="1246"/>
      <c r="F10" s="1246"/>
      <c r="G10" s="1246"/>
      <c r="H10" s="1246"/>
      <c r="I10" s="1246"/>
      <c r="J10" s="1246"/>
      <c r="K10" s="1247"/>
      <c r="L10" s="1249"/>
      <c r="M10" s="483" t="s">
        <v>183</v>
      </c>
      <c r="N10" s="483" t="s">
        <v>184</v>
      </c>
      <c r="O10" s="1251"/>
      <c r="P10" s="1253"/>
      <c r="Q10" s="1255"/>
      <c r="R10" s="1262"/>
      <c r="S10" s="1223"/>
      <c r="T10" s="1268"/>
      <c r="U10" s="1269"/>
      <c r="V10" s="1264"/>
      <c r="W10" s="1220"/>
      <c r="X10" s="1221"/>
      <c r="Y10" s="1221"/>
      <c r="Z10" s="1221"/>
      <c r="AA10" s="1221"/>
      <c r="AB10" s="1221"/>
      <c r="AC10" s="1221"/>
      <c r="AD10" s="1221"/>
      <c r="AE10" s="1221"/>
      <c r="AF10" s="1221"/>
      <c r="AG10" s="1221"/>
      <c r="AH10" s="1221"/>
      <c r="AI10" s="1229"/>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f>IF(基本情報入力シート!C33="","",基本情報入力シート!C33)</f>
        <v>1</v>
      </c>
      <c r="C12" s="500">
        <f>IF(基本情報入力シート!D33="","",基本情報入力シート!D33)</f>
        <v>3</v>
      </c>
      <c r="D12" s="501">
        <f>IF(基本情報入力シート!E33="","",基本情報入力シート!E33)</f>
        <v>3</v>
      </c>
      <c r="E12" s="501">
        <f>IF(基本情報入力シート!F33="","",基本情報入力シート!F33)</f>
        <v>4</v>
      </c>
      <c r="F12" s="501">
        <f>IF(基本情報入力シート!G33="","",基本情報入力シート!G33)</f>
        <v>5</v>
      </c>
      <c r="G12" s="501">
        <f>IF(基本情報入力シート!H33="","",基本情報入力シート!H33)</f>
        <v>6</v>
      </c>
      <c r="H12" s="501">
        <f>IF(基本情報入力シート!I33="","",基本情報入力シート!I33)</f>
        <v>7</v>
      </c>
      <c r="I12" s="501">
        <f>IF(基本情報入力シート!J33="","",基本情報入力シート!J33)</f>
        <v>8</v>
      </c>
      <c r="J12" s="501">
        <f>IF(基本情報入力シート!K33="","",基本情報入力シート!K33)</f>
        <v>9</v>
      </c>
      <c r="K12" s="502">
        <f>IF(基本情報入力シート!L33="","",基本情報入力シート!L33)</f>
        <v>0</v>
      </c>
      <c r="L12" s="503" t="str">
        <f>IF(基本情報入力シート!M33="","",基本情報入力シート!M33)</f>
        <v>東京都</v>
      </c>
      <c r="M12" s="503" t="str">
        <f>IF(基本情報入力シート!R33="","",基本情報入力シート!R33)</f>
        <v>東京都</v>
      </c>
      <c r="N12" s="503" t="str">
        <f>IF(基本情報入力シート!W33="","",基本情報入力シート!W33)</f>
        <v>千代田区</v>
      </c>
      <c r="O12" s="498" t="str">
        <f>IF(基本情報入力シート!X33="","",基本情報入力シート!X33)</f>
        <v>介護保険事業所名称０１</v>
      </c>
      <c r="P12" s="504" t="str">
        <f>IF(基本情報入力シート!Y33="","",基本情報入力シート!Y33)</f>
        <v>訪問介護</v>
      </c>
      <c r="Q12" s="505">
        <f>IF(基本情報入力シート!Z33="","",基本情報入力シート!Z33)</f>
        <v>200000</v>
      </c>
      <c r="R12" s="531">
        <f>IF(基本情報入力シート!AA33="","",基本情報入力シート!AA33)</f>
        <v>11.4</v>
      </c>
      <c r="S12" s="532" t="s">
        <v>530</v>
      </c>
      <c r="T12" s="533" t="s">
        <v>461</v>
      </c>
      <c r="U12" s="534">
        <f>IF(P12="","",VLOOKUP(P12,【参考】数式用!$A$5:$I$38,MATCH(T12,【参考】数式用!$H$4:$I$4,0)+7,0))</f>
        <v>6.3E-2</v>
      </c>
      <c r="V12" s="639" t="s">
        <v>275</v>
      </c>
      <c r="W12" s="211" t="s">
        <v>33</v>
      </c>
      <c r="X12" s="535">
        <v>5</v>
      </c>
      <c r="Y12" s="210" t="s">
        <v>12</v>
      </c>
      <c r="Z12" s="535">
        <v>4</v>
      </c>
      <c r="AA12" s="316" t="s">
        <v>87</v>
      </c>
      <c r="AB12" s="535">
        <v>6</v>
      </c>
      <c r="AC12" s="210" t="s">
        <v>12</v>
      </c>
      <c r="AD12" s="535">
        <v>3</v>
      </c>
      <c r="AE12" s="210" t="s">
        <v>17</v>
      </c>
      <c r="AF12" s="512" t="s">
        <v>44</v>
      </c>
      <c r="AG12" s="514">
        <f t="shared" ref="AG12:AG16" si="0">IF(X12&gt;=1,(AB12*12+AD12)-(X12*12+Z12)+1,"")</f>
        <v>12</v>
      </c>
      <c r="AH12" s="514" t="s">
        <v>62</v>
      </c>
      <c r="AI12" s="515">
        <f t="shared" ref="AI12:AI43" si="1">IFERROR(ROUNDDOWN(ROUND(Q12*R12,0)*U12,0)*AG12,"")</f>
        <v>1723680</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f>IF(基本情報入力シート!C34="","",基本情報入力シート!C34)</f>
        <v>1</v>
      </c>
      <c r="C13" s="500">
        <f>IF(基本情報入力シート!D34="","",基本情報入力シート!D34)</f>
        <v>3</v>
      </c>
      <c r="D13" s="501">
        <f>IF(基本情報入力シート!E34="","",基本情報入力シート!E34)</f>
        <v>3</v>
      </c>
      <c r="E13" s="501">
        <f>IF(基本情報入力シート!F34="","",基本情報入力シート!F34)</f>
        <v>4</v>
      </c>
      <c r="F13" s="501">
        <f>IF(基本情報入力シート!G34="","",基本情報入力シート!G34)</f>
        <v>5</v>
      </c>
      <c r="G13" s="501">
        <f>IF(基本情報入力シート!H34="","",基本情報入力シート!H34)</f>
        <v>6</v>
      </c>
      <c r="H13" s="501">
        <f>IF(基本情報入力シート!I34="","",基本情報入力シート!I34)</f>
        <v>7</v>
      </c>
      <c r="I13" s="501">
        <f>IF(基本情報入力シート!J34="","",基本情報入力シート!J34)</f>
        <v>8</v>
      </c>
      <c r="J13" s="501">
        <f>IF(基本情報入力シート!K34="","",基本情報入力シート!K34)</f>
        <v>9</v>
      </c>
      <c r="K13" s="502">
        <f>IF(基本情報入力シート!L34="","",基本情報入力シート!L34)</f>
        <v>0</v>
      </c>
      <c r="L13" s="503" t="str">
        <f>IF(基本情報入力シート!M34="","",基本情報入力シート!M34)</f>
        <v>東京都</v>
      </c>
      <c r="M13" s="503" t="str">
        <f>IF(基本情報入力シート!R34="","",基本情報入力シート!R34)</f>
        <v>東京都</v>
      </c>
      <c r="N13" s="503" t="str">
        <f>IF(基本情報入力シート!W34="","",基本情報入力シート!W34)</f>
        <v>豊島区</v>
      </c>
      <c r="O13" s="498" t="str">
        <f>IF(基本情報入力シート!X34="","",基本情報入力シート!X34)</f>
        <v>介護保険事業所名称０２</v>
      </c>
      <c r="P13" s="504" t="str">
        <f>IF(基本情報入力シート!Y34="","",基本情報入力シート!Y34)</f>
        <v>通所介護</v>
      </c>
      <c r="Q13" s="505">
        <f>IF(基本情報入力シート!Z34="","",基本情報入力シート!Z34)</f>
        <v>400000</v>
      </c>
      <c r="R13" s="531">
        <f>IF(基本情報入力シート!AA34="","",基本情報入力シート!AA34)</f>
        <v>10.9</v>
      </c>
      <c r="S13" s="532" t="s">
        <v>531</v>
      </c>
      <c r="T13" s="533" t="s">
        <v>534</v>
      </c>
      <c r="U13" s="534">
        <f>IF(P13="","",VLOOKUP(P13,【参考】数式用!$A$5:$I$38,MATCH(T13,【参考】数式用!$H$4:$I$4,0)+7,0))</f>
        <v>0.01</v>
      </c>
      <c r="V13" s="639" t="s">
        <v>205</v>
      </c>
      <c r="W13" s="211" t="s">
        <v>33</v>
      </c>
      <c r="X13" s="535">
        <v>5</v>
      </c>
      <c r="Y13" s="210" t="s">
        <v>12</v>
      </c>
      <c r="Z13" s="535">
        <v>4</v>
      </c>
      <c r="AA13" s="316" t="s">
        <v>87</v>
      </c>
      <c r="AB13" s="535">
        <v>6</v>
      </c>
      <c r="AC13" s="210" t="s">
        <v>12</v>
      </c>
      <c r="AD13" s="535">
        <v>3</v>
      </c>
      <c r="AE13" s="210" t="s">
        <v>17</v>
      </c>
      <c r="AF13" s="512" t="s">
        <v>44</v>
      </c>
      <c r="AG13" s="513">
        <f t="shared" si="0"/>
        <v>12</v>
      </c>
      <c r="AH13" s="514" t="s">
        <v>62</v>
      </c>
      <c r="AI13" s="515">
        <f t="shared" si="1"/>
        <v>523200</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f>IF(基本情報入力シート!C35="","",基本情報入力シート!C35)</f>
        <v>1</v>
      </c>
      <c r="C14" s="500">
        <f>IF(基本情報入力シート!D35="","",基本情報入力シート!D35)</f>
        <v>1</v>
      </c>
      <c r="D14" s="501">
        <f>IF(基本情報入力シート!E35="","",基本情報入力シート!E35)</f>
        <v>3</v>
      </c>
      <c r="E14" s="501">
        <f>IF(基本情報入力シート!F35="","",基本情報入力シート!F35)</f>
        <v>4</v>
      </c>
      <c r="F14" s="501">
        <f>IF(基本情報入力シート!G35="","",基本情報入力シート!G35)</f>
        <v>5</v>
      </c>
      <c r="G14" s="501">
        <f>IF(基本情報入力シート!H35="","",基本情報入力シート!H35)</f>
        <v>6</v>
      </c>
      <c r="H14" s="501">
        <f>IF(基本情報入力シート!I35="","",基本情報入力シート!I35)</f>
        <v>7</v>
      </c>
      <c r="I14" s="501">
        <f>IF(基本情報入力シート!J35="","",基本情報入力シート!J35)</f>
        <v>8</v>
      </c>
      <c r="J14" s="501">
        <f>IF(基本情報入力シート!K35="","",基本情報入力シート!K35)</f>
        <v>9</v>
      </c>
      <c r="K14" s="502">
        <f>IF(基本情報入力シート!L35="","",基本情報入力シート!L35)</f>
        <v>0</v>
      </c>
      <c r="L14" s="503" t="str">
        <f>IF(基本情報入力シート!M35="","",基本情報入力シート!M35)</f>
        <v>埼玉県</v>
      </c>
      <c r="M14" s="503" t="str">
        <f>IF(基本情報入力シート!R35="","",基本情報入力シート!R35)</f>
        <v>埼玉県</v>
      </c>
      <c r="N14" s="503" t="str">
        <f>IF(基本情報入力シート!W35="","",基本情報入力シート!W35)</f>
        <v>さいたま市</v>
      </c>
      <c r="O14" s="498" t="str">
        <f>IF(基本情報入力シート!X35="","",基本情報入力シート!X35)</f>
        <v>介護保険事業所名称０３</v>
      </c>
      <c r="P14" s="504" t="str">
        <f>IF(基本情報入力シート!Y35="","",基本情報入力シート!Y35)</f>
        <v>介護老人福祉施設</v>
      </c>
      <c r="Q14" s="505">
        <f>IF(基本情報入力シート!Z35="","",基本情報入力シート!Z35)</f>
        <v>2100000</v>
      </c>
      <c r="R14" s="531">
        <f>IF(基本情報入力シート!AA35="","",基本情報入力シート!AA35)</f>
        <v>10.68</v>
      </c>
      <c r="S14" s="532" t="s">
        <v>466</v>
      </c>
      <c r="T14" s="533" t="s">
        <v>461</v>
      </c>
      <c r="U14" s="534">
        <f>IF(P14="","",VLOOKUP(P14,【参考】数式用!$A$5:$I$38,MATCH(T14,【参考】数式用!$H$4:$I$4,0)+7,0))</f>
        <v>2.7E-2</v>
      </c>
      <c r="V14" s="639" t="s">
        <v>273</v>
      </c>
      <c r="W14" s="211" t="s">
        <v>33</v>
      </c>
      <c r="X14" s="535">
        <v>5</v>
      </c>
      <c r="Y14" s="210" t="s">
        <v>12</v>
      </c>
      <c r="Z14" s="535">
        <v>4</v>
      </c>
      <c r="AA14" s="316" t="s">
        <v>87</v>
      </c>
      <c r="AB14" s="535">
        <v>6</v>
      </c>
      <c r="AC14" s="210" t="s">
        <v>12</v>
      </c>
      <c r="AD14" s="535">
        <v>3</v>
      </c>
      <c r="AE14" s="210" t="s">
        <v>17</v>
      </c>
      <c r="AF14" s="512" t="s">
        <v>44</v>
      </c>
      <c r="AG14" s="513">
        <f t="shared" si="0"/>
        <v>12</v>
      </c>
      <c r="AH14" s="514" t="s">
        <v>62</v>
      </c>
      <c r="AI14" s="515">
        <f t="shared" si="1"/>
        <v>7266672</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f>IF(基本情報入力シート!C36="","",基本情報入力シート!C36)</f>
        <v>1</v>
      </c>
      <c r="C15" s="500">
        <f>IF(基本情報入力シート!D36="","",基本情報入力シート!D36)</f>
        <v>4</v>
      </c>
      <c r="D15" s="501">
        <f>IF(基本情報入力シート!E36="","",基本情報入力シート!E36)</f>
        <v>3</v>
      </c>
      <c r="E15" s="501">
        <f>IF(基本情報入力シート!F36="","",基本情報入力シート!F36)</f>
        <v>4</v>
      </c>
      <c r="F15" s="501">
        <f>IF(基本情報入力シート!G36="","",基本情報入力シート!G36)</f>
        <v>5</v>
      </c>
      <c r="G15" s="501">
        <f>IF(基本情報入力シート!H36="","",基本情報入力シート!H36)</f>
        <v>6</v>
      </c>
      <c r="H15" s="501">
        <f>IF(基本情報入力シート!I36="","",基本情報入力シート!I36)</f>
        <v>7</v>
      </c>
      <c r="I15" s="501">
        <f>IF(基本情報入力シート!J36="","",基本情報入力シート!J36)</f>
        <v>8</v>
      </c>
      <c r="J15" s="501">
        <f>IF(基本情報入力シート!K36="","",基本情報入力シート!K36)</f>
        <v>9</v>
      </c>
      <c r="K15" s="502">
        <f>IF(基本情報入力シート!L36="","",基本情報入力シート!L36)</f>
        <v>0</v>
      </c>
      <c r="L15" s="503" t="str">
        <f>IF(基本情報入力シート!M36="","",基本情報入力シート!M36)</f>
        <v>横浜市</v>
      </c>
      <c r="M15" s="503" t="str">
        <f>IF(基本情報入力シート!R36="","",基本情報入力シート!R36)</f>
        <v>神奈川県</v>
      </c>
      <c r="N15" s="503" t="str">
        <f>IF(基本情報入力シート!W36="","",基本情報入力シート!W36)</f>
        <v>横浜市</v>
      </c>
      <c r="O15" s="498" t="str">
        <f>IF(基本情報入力シート!X36="","",基本情報入力シート!X36)</f>
        <v>介護保険事業所名称０４</v>
      </c>
      <c r="P15" s="504" t="str">
        <f>IF(基本情報入力シート!Y36="","",基本情報入力シート!Y36)</f>
        <v>小規模多機能型居宅介護</v>
      </c>
      <c r="Q15" s="505">
        <f>IF(基本情報入力シート!Z36="","",基本情報入力シート!Z36)</f>
        <v>400000</v>
      </c>
      <c r="R15" s="531">
        <f>IF(基本情報入力シート!AA36="","",基本情報入力シート!AA36)</f>
        <v>10.88</v>
      </c>
      <c r="S15" s="532" t="s">
        <v>466</v>
      </c>
      <c r="T15" s="533" t="s">
        <v>461</v>
      </c>
      <c r="U15" s="534">
        <f>IF(P15="","",VLOOKUP(P15,【参考】数式用!$A$5:$I$38,MATCH(T15,【参考】数式用!$H$4:$I$4,0)+7,0))</f>
        <v>1.4999999999999999E-2</v>
      </c>
      <c r="V15" s="639" t="s">
        <v>273</v>
      </c>
      <c r="W15" s="211" t="s">
        <v>33</v>
      </c>
      <c r="X15" s="535">
        <v>5</v>
      </c>
      <c r="Y15" s="210" t="s">
        <v>12</v>
      </c>
      <c r="Z15" s="535">
        <v>4</v>
      </c>
      <c r="AA15" s="316" t="s">
        <v>87</v>
      </c>
      <c r="AB15" s="535">
        <v>6</v>
      </c>
      <c r="AC15" s="210" t="s">
        <v>12</v>
      </c>
      <c r="AD15" s="535">
        <v>3</v>
      </c>
      <c r="AE15" s="210" t="s">
        <v>17</v>
      </c>
      <c r="AF15" s="512" t="s">
        <v>44</v>
      </c>
      <c r="AG15" s="513">
        <f t="shared" si="0"/>
        <v>12</v>
      </c>
      <c r="AH15" s="514" t="s">
        <v>62</v>
      </c>
      <c r="AI15" s="515">
        <f t="shared" si="1"/>
        <v>783360</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f>IF(基本情報入力シート!C37="","",基本情報入力シート!C37)</f>
        <v>1</v>
      </c>
      <c r="C16" s="500">
        <f>IF(基本情報入力シート!D37="","",基本情報入力シート!D37)</f>
        <v>2</v>
      </c>
      <c r="D16" s="501">
        <f>IF(基本情報入力シート!E37="","",基本情報入力シート!E37)</f>
        <v>3</v>
      </c>
      <c r="E16" s="501">
        <f>IF(基本情報入力シート!F37="","",基本情報入力シート!F37)</f>
        <v>4</v>
      </c>
      <c r="F16" s="501">
        <f>IF(基本情報入力シート!G37="","",基本情報入力シート!G37)</f>
        <v>5</v>
      </c>
      <c r="G16" s="501">
        <f>IF(基本情報入力シート!H37="","",基本情報入力シート!H37)</f>
        <v>6</v>
      </c>
      <c r="H16" s="501">
        <f>IF(基本情報入力シート!I37="","",基本情報入力シート!I37)</f>
        <v>7</v>
      </c>
      <c r="I16" s="501">
        <f>IF(基本情報入力シート!J37="","",基本情報入力シート!J37)</f>
        <v>8</v>
      </c>
      <c r="J16" s="501">
        <f>IF(基本情報入力シート!K37="","",基本情報入力シート!K37)</f>
        <v>9</v>
      </c>
      <c r="K16" s="502">
        <f>IF(基本情報入力シート!L37="","",基本情報入力シート!L37)</f>
        <v>6</v>
      </c>
      <c r="L16" s="503" t="str">
        <f>IF(基本情報入力シート!M37="","",基本情報入力シート!M37)</f>
        <v>千葉県</v>
      </c>
      <c r="M16" s="503" t="str">
        <f>IF(基本情報入力シート!R37="","",基本情報入力シート!R37)</f>
        <v>千葉県</v>
      </c>
      <c r="N16" s="503" t="str">
        <f>IF(基本情報入力シート!W37="","",基本情報入力シート!W37)</f>
        <v>千葉市</v>
      </c>
      <c r="O16" s="498" t="str">
        <f>IF(基本情報入力シート!X37="","",基本情報入力シート!X37)</f>
        <v>介護保険事業所名称０５</v>
      </c>
      <c r="P16" s="504" t="str">
        <f>IF(基本情報入力シート!Y37="","",基本情報入力シート!Y37)</f>
        <v>介護老人保健施設</v>
      </c>
      <c r="Q16" s="505">
        <f>IF(基本情報入力シート!Z37="","",基本情報入力シート!Z37)</f>
        <v>2600000</v>
      </c>
      <c r="R16" s="531">
        <f>IF(基本情報入力シート!AA37="","",基本情報入力シート!AA37)</f>
        <v>10.68</v>
      </c>
      <c r="S16" s="532" t="s">
        <v>531</v>
      </c>
      <c r="T16" s="533" t="s">
        <v>461</v>
      </c>
      <c r="U16" s="534">
        <f>IF(P16="","",VLOOKUP(P16,【参考】数式用!$A$5:$I$38,MATCH(T16,【参考】数式用!$H$4:$I$4,0)+7,0))</f>
        <v>2.1000000000000001E-2</v>
      </c>
      <c r="V16" s="639" t="s">
        <v>273</v>
      </c>
      <c r="W16" s="211" t="s">
        <v>33</v>
      </c>
      <c r="X16" s="535">
        <v>5</v>
      </c>
      <c r="Y16" s="210" t="s">
        <v>12</v>
      </c>
      <c r="Z16" s="535">
        <v>4</v>
      </c>
      <c r="AA16" s="316" t="s">
        <v>87</v>
      </c>
      <c r="AB16" s="535">
        <v>6</v>
      </c>
      <c r="AC16" s="210" t="s">
        <v>12</v>
      </c>
      <c r="AD16" s="535">
        <v>3</v>
      </c>
      <c r="AE16" s="210" t="s">
        <v>17</v>
      </c>
      <c r="AF16" s="512" t="s">
        <v>44</v>
      </c>
      <c r="AG16" s="513">
        <f t="shared" si="0"/>
        <v>12</v>
      </c>
      <c r="AH16" s="514" t="s">
        <v>62</v>
      </c>
      <c r="AI16" s="515">
        <f t="shared" si="1"/>
        <v>6997536</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f>IF(基本情報入力シート!C38="","",基本情報入力シート!C38)</f>
        <v>1</v>
      </c>
      <c r="C17" s="500">
        <f>IF(基本情報入力シート!D38="","",基本情報入力シート!D38)</f>
        <v>2</v>
      </c>
      <c r="D17" s="501">
        <f>IF(基本情報入力シート!E38="","",基本情報入力シート!E38)</f>
        <v>3</v>
      </c>
      <c r="E17" s="501">
        <f>IF(基本情報入力シート!F38="","",基本情報入力シート!F38)</f>
        <v>4</v>
      </c>
      <c r="F17" s="501">
        <f>IF(基本情報入力シート!G38="","",基本情報入力シート!G38)</f>
        <v>5</v>
      </c>
      <c r="G17" s="501">
        <f>IF(基本情報入力シート!H38="","",基本情報入力シート!H38)</f>
        <v>6</v>
      </c>
      <c r="H17" s="501">
        <f>IF(基本情報入力シート!I38="","",基本情報入力シート!I38)</f>
        <v>7</v>
      </c>
      <c r="I17" s="501">
        <f>IF(基本情報入力シート!J38="","",基本情報入力シート!J38)</f>
        <v>8</v>
      </c>
      <c r="J17" s="501">
        <f>IF(基本情報入力シート!K38="","",基本情報入力シート!K38)</f>
        <v>9</v>
      </c>
      <c r="K17" s="502">
        <f>IF(基本情報入力シート!L38="","",基本情報入力シート!L38)</f>
        <v>6</v>
      </c>
      <c r="L17" s="503" t="str">
        <f>IF(基本情報入力シート!M38="","",基本情報入力シート!M38)</f>
        <v>千葉県</v>
      </c>
      <c r="M17" s="503" t="str">
        <f>IF(基本情報入力シート!R38="","",基本情報入力シート!R38)</f>
        <v>千葉県</v>
      </c>
      <c r="N17" s="503" t="str">
        <f>IF(基本情報入力シート!W38="","",基本情報入力シート!W38)</f>
        <v>千葉市</v>
      </c>
      <c r="O17" s="498" t="str">
        <f>IF(基本情報入力シート!X38="","",基本情報入力シート!X38)</f>
        <v>介護保険事業所名称０５</v>
      </c>
      <c r="P17" s="504" t="str">
        <f>IF(基本情報入力シート!Y38="","",基本情報入力シート!Y38)</f>
        <v>短期入所療養介護（老健）</v>
      </c>
      <c r="Q17" s="505">
        <f>IF(基本情報入力シート!Z38="","",基本情報入力シート!Z38)</f>
        <v>100000</v>
      </c>
      <c r="R17" s="531">
        <f>IF(基本情報入力シート!AA38="","",基本情報入力シート!AA38)</f>
        <v>10.68</v>
      </c>
      <c r="S17" s="532" t="s">
        <v>531</v>
      </c>
      <c r="T17" s="533" t="s">
        <v>461</v>
      </c>
      <c r="U17" s="534">
        <f>IF(P17="","",VLOOKUP(P17,【参考】数式用!$A$5:$I$38,MATCH(T17,【参考】数式用!$H$4:$I$4,0)+7,0))</f>
        <v>2.1000000000000001E-2</v>
      </c>
      <c r="V17" s="639" t="s">
        <v>316</v>
      </c>
      <c r="W17" s="211" t="s">
        <v>172</v>
      </c>
      <c r="X17" s="535">
        <v>5</v>
      </c>
      <c r="Y17" s="210" t="s">
        <v>173</v>
      </c>
      <c r="Z17" s="535">
        <v>4</v>
      </c>
      <c r="AA17" s="316" t="s">
        <v>174</v>
      </c>
      <c r="AB17" s="535">
        <v>6</v>
      </c>
      <c r="AC17" s="210" t="s">
        <v>173</v>
      </c>
      <c r="AD17" s="535">
        <v>3</v>
      </c>
      <c r="AE17" s="210" t="s">
        <v>175</v>
      </c>
      <c r="AF17" s="512" t="s">
        <v>176</v>
      </c>
      <c r="AG17" s="513">
        <f t="shared" ref="AG17:AG80" si="5">IF(X17&gt;=1,(AB17*12+AD17)-(X17*12+Z17)+1,"")</f>
        <v>12</v>
      </c>
      <c r="AH17" s="514" t="s">
        <v>177</v>
      </c>
      <c r="AI17" s="515">
        <f t="shared" si="1"/>
        <v>269136</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s>
  <phoneticPr fontId="7"/>
  <dataValidations count="4">
    <dataValidation imeMode="hiragana" allowBlank="1" showInputMessage="1" showErrorMessage="1" sqref="AI114"/>
    <dataValidation imeMode="halfAlpha" allowBlank="1" showInputMessage="1" showErrorMessage="1" sqref="X12:X111 Z12:Z111 B12:R111 AB12:AB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50"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1"/>
  <sheetViews>
    <sheetView view="pageBreakPreview" zoomScale="70" zoomScaleNormal="85" zoomScaleSheetLayoutView="70" zoomScalePageLayoutView="70" workbookViewId="0"/>
  </sheetViews>
  <sheetFormatPr defaultColWidth="2.44140625" defaultRowHeight="13.2"/>
  <cols>
    <col min="1" max="1" width="5.6640625" style="46" customWidth="1"/>
    <col min="2" max="11" width="2.6640625" style="46" customWidth="1"/>
    <col min="12" max="12" width="12.44140625" style="46" customWidth="1"/>
    <col min="13" max="13" width="11.77734375" style="46" customWidth="1"/>
    <col min="14" max="14" width="15.88671875" style="46" customWidth="1"/>
    <col min="15" max="15" width="31.21875" style="46" customWidth="1"/>
    <col min="16" max="16" width="31.33203125" style="46" customWidth="1"/>
    <col min="17" max="18" width="11.6640625" style="46" customWidth="1"/>
    <col min="19" max="19" width="9.6640625" style="46" customWidth="1"/>
    <col min="20" max="20" width="13.6640625" style="46" customWidth="1"/>
    <col min="21" max="21" width="6.77734375" style="46" customWidth="1"/>
    <col min="22" max="22" width="4.77734375" style="46" customWidth="1"/>
    <col min="23" max="23" width="3.6640625" style="46" customWidth="1"/>
    <col min="24" max="24" width="3.109375" style="46" customWidth="1"/>
    <col min="25" max="25" width="3.6640625" style="46" customWidth="1"/>
    <col min="26" max="26" width="8" style="46" customWidth="1"/>
    <col min="27" max="27" width="3.6640625" style="46" customWidth="1"/>
    <col min="28" max="28" width="3.109375" style="46" customWidth="1"/>
    <col min="29" max="29" width="3.6640625" style="46" customWidth="1"/>
    <col min="30" max="30" width="3.109375" style="46" customWidth="1"/>
    <col min="31" max="31" width="2.44140625" style="46" customWidth="1"/>
    <col min="32" max="32" width="3.44140625" style="46" customWidth="1"/>
    <col min="33" max="33" width="5.88671875" style="46" customWidth="1"/>
    <col min="34" max="34" width="16.33203125" style="46" customWidth="1"/>
    <col min="35" max="35" width="10.6640625" style="46" customWidth="1"/>
    <col min="36" max="36" width="11.33203125" style="46" customWidth="1"/>
    <col min="37" max="37" width="10.6640625" style="46" customWidth="1"/>
    <col min="38" max="38" width="11.33203125" style="46" customWidth="1"/>
    <col min="39" max="39" width="0.88671875" style="46" customWidth="1"/>
    <col min="40" max="40" width="10.77734375" style="46" customWidth="1"/>
    <col min="41" max="16384" width="2.441406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76" t="s">
        <v>482</v>
      </c>
      <c r="R2" s="1276"/>
      <c r="S2" s="1276"/>
      <c r="T2" s="1276"/>
      <c r="U2" s="1276"/>
      <c r="V2" s="1276"/>
      <c r="W2" s="1276"/>
      <c r="X2" s="1276"/>
      <c r="Y2" s="1276"/>
      <c r="Z2" s="1276"/>
      <c r="AA2" s="1276"/>
      <c r="AB2" s="1276"/>
      <c r="AC2" s="1276"/>
      <c r="AD2" s="1276"/>
      <c r="AE2" s="1276"/>
      <c r="AF2" s="1276"/>
      <c r="AG2" s="1276"/>
      <c r="AH2" s="1276"/>
      <c r="AI2" s="1276"/>
      <c r="AJ2" s="1276"/>
      <c r="AK2" s="1276"/>
      <c r="AL2" s="784"/>
    </row>
    <row r="3" spans="1:38" ht="27" customHeight="1" thickBot="1">
      <c r="A3" s="1279" t="s">
        <v>6</v>
      </c>
      <c r="B3" s="1279"/>
      <c r="C3" s="1280"/>
      <c r="D3" s="1281" t="str">
        <f>IF(基本情報入力シート!M16="","",基本情報入力シート!M16)</f>
        <v>○○ケアサービス</v>
      </c>
      <c r="E3" s="1282"/>
      <c r="F3" s="1282"/>
      <c r="G3" s="1282"/>
      <c r="H3" s="1282"/>
      <c r="I3" s="1282"/>
      <c r="J3" s="1282"/>
      <c r="K3" s="1282"/>
      <c r="L3" s="1282"/>
      <c r="M3" s="1282"/>
      <c r="N3" s="1282"/>
      <c r="O3" s="1283"/>
      <c r="P3" s="470"/>
      <c r="Q3" s="1276"/>
      <c r="R3" s="1276"/>
      <c r="S3" s="1276"/>
      <c r="T3" s="1276"/>
      <c r="U3" s="1276"/>
      <c r="V3" s="1276"/>
      <c r="W3" s="1276"/>
      <c r="X3" s="1276"/>
      <c r="Y3" s="1276"/>
      <c r="Z3" s="1276"/>
      <c r="AA3" s="1276"/>
      <c r="AB3" s="1276"/>
      <c r="AC3" s="1276"/>
      <c r="AD3" s="1276"/>
      <c r="AE3" s="1276"/>
      <c r="AF3" s="1276"/>
      <c r="AG3" s="1276"/>
      <c r="AH3" s="1276"/>
      <c r="AI3" s="1276"/>
      <c r="AJ3" s="1276"/>
      <c r="AK3" s="1276"/>
      <c r="AL3" s="784"/>
    </row>
    <row r="4" spans="1:38" ht="21" customHeight="1" thickBot="1">
      <c r="A4" s="601"/>
      <c r="B4" s="601"/>
      <c r="C4" s="601"/>
      <c r="D4" s="602"/>
      <c r="E4" s="602"/>
      <c r="F4" s="602"/>
      <c r="G4" s="602"/>
      <c r="H4" s="602"/>
      <c r="I4" s="602"/>
      <c r="J4" s="602"/>
      <c r="K4" s="602"/>
      <c r="L4" s="602"/>
      <c r="M4" s="602"/>
      <c r="N4" s="602"/>
      <c r="O4" s="602"/>
      <c r="P4" s="473"/>
      <c r="Q4" s="1276"/>
      <c r="R4" s="1276"/>
      <c r="S4" s="1276"/>
      <c r="T4" s="1276"/>
      <c r="U4" s="1276"/>
      <c r="V4" s="1276"/>
      <c r="W4" s="1276"/>
      <c r="X4" s="1276"/>
      <c r="Y4" s="1276"/>
      <c r="Z4" s="1276"/>
      <c r="AA4" s="1276"/>
      <c r="AB4" s="1276"/>
      <c r="AC4" s="1276"/>
      <c r="AD4" s="1276"/>
      <c r="AE4" s="1276"/>
      <c r="AF4" s="1276"/>
      <c r="AG4" s="1276"/>
      <c r="AH4" s="1276"/>
      <c r="AI4" s="1276"/>
      <c r="AJ4" s="1276"/>
      <c r="AK4" s="1276"/>
      <c r="AL4" s="784"/>
    </row>
    <row r="5" spans="1:38" ht="27.75" customHeight="1" thickBot="1">
      <c r="A5" s="1256" t="s">
        <v>475</v>
      </c>
      <c r="B5" s="1257"/>
      <c r="C5" s="1257"/>
      <c r="D5" s="1257"/>
      <c r="E5" s="1257"/>
      <c r="F5" s="1257"/>
      <c r="G5" s="1257"/>
      <c r="H5" s="1257"/>
      <c r="I5" s="1257"/>
      <c r="J5" s="1257"/>
      <c r="K5" s="1257"/>
      <c r="L5" s="1257"/>
      <c r="M5" s="1257"/>
      <c r="N5" s="1257"/>
      <c r="O5" s="603">
        <f>IF(SUM(AH12:AH111)=0,"",SUM(AH12:AH111))</f>
        <v>9194400</v>
      </c>
      <c r="P5" s="785"/>
      <c r="Q5" s="1276"/>
      <c r="R5" s="1276"/>
      <c r="S5" s="1276"/>
      <c r="T5" s="1276"/>
      <c r="U5" s="1276"/>
      <c r="V5" s="1276"/>
      <c r="W5" s="1276"/>
      <c r="X5" s="1276"/>
      <c r="Y5" s="1276"/>
      <c r="Z5" s="1276"/>
      <c r="AA5" s="1276"/>
      <c r="AB5" s="1276"/>
      <c r="AC5" s="1276"/>
      <c r="AD5" s="1276"/>
      <c r="AE5" s="1276"/>
      <c r="AF5" s="1276"/>
      <c r="AG5" s="1276"/>
      <c r="AH5" s="1276"/>
      <c r="AI5" s="1276"/>
      <c r="AJ5" s="1276"/>
      <c r="AK5" s="1276"/>
      <c r="AL5" s="784"/>
    </row>
    <row r="6" spans="1:38" ht="21" customHeight="1" thickBot="1">
      <c r="R6" s="604"/>
      <c r="S6" s="604"/>
      <c r="T6" s="180"/>
      <c r="AH6" s="605"/>
    </row>
    <row r="7" spans="1:38" ht="18" customHeight="1">
      <c r="A7" s="1284"/>
      <c r="B7" s="1286" t="s">
        <v>7</v>
      </c>
      <c r="C7" s="1287"/>
      <c r="D7" s="1287"/>
      <c r="E7" s="1287"/>
      <c r="F7" s="1287"/>
      <c r="G7" s="1287"/>
      <c r="H7" s="1287"/>
      <c r="I7" s="1287"/>
      <c r="J7" s="1287"/>
      <c r="K7" s="1288"/>
      <c r="L7" s="1274" t="s">
        <v>108</v>
      </c>
      <c r="M7" s="606"/>
      <c r="N7" s="607"/>
      <c r="O7" s="1292" t="s">
        <v>126</v>
      </c>
      <c r="P7" s="1296" t="s">
        <v>68</v>
      </c>
      <c r="Q7" s="1274" t="s">
        <v>485</v>
      </c>
      <c r="R7" s="1298" t="s">
        <v>412</v>
      </c>
      <c r="S7" s="1300" t="s">
        <v>444</v>
      </c>
      <c r="T7" s="1270" t="s">
        <v>453</v>
      </c>
      <c r="U7" s="1271"/>
      <c r="V7" s="1271"/>
      <c r="W7" s="1271"/>
      <c r="X7" s="1271"/>
      <c r="Y7" s="1271"/>
      <c r="Z7" s="1271"/>
      <c r="AA7" s="1271"/>
      <c r="AB7" s="1271"/>
      <c r="AC7" s="1271"/>
      <c r="AD7" s="1271"/>
      <c r="AE7" s="1271"/>
      <c r="AF7" s="1271"/>
      <c r="AG7" s="1271"/>
      <c r="AH7" s="1271"/>
      <c r="AI7" s="1271"/>
      <c r="AJ7" s="1271"/>
      <c r="AK7" s="1271"/>
      <c r="AL7" s="1272"/>
    </row>
    <row r="8" spans="1:38" ht="21.75" customHeight="1">
      <c r="A8" s="1285"/>
      <c r="B8" s="1289"/>
      <c r="C8" s="1290"/>
      <c r="D8" s="1290"/>
      <c r="E8" s="1290"/>
      <c r="F8" s="1290"/>
      <c r="G8" s="1290"/>
      <c r="H8" s="1290"/>
      <c r="I8" s="1290"/>
      <c r="J8" s="1290"/>
      <c r="K8" s="1291"/>
      <c r="L8" s="1275"/>
      <c r="M8" s="1294" t="s">
        <v>182</v>
      </c>
      <c r="N8" s="1295"/>
      <c r="O8" s="1293"/>
      <c r="P8" s="1297"/>
      <c r="Q8" s="1275"/>
      <c r="R8" s="1299"/>
      <c r="S8" s="1301"/>
      <c r="T8" s="1273" t="s">
        <v>99</v>
      </c>
      <c r="U8" s="1304" t="s">
        <v>427</v>
      </c>
      <c r="V8" s="1306" t="s">
        <v>445</v>
      </c>
      <c r="W8" s="1307"/>
      <c r="X8" s="1307"/>
      <c r="Y8" s="1307"/>
      <c r="Z8" s="1307"/>
      <c r="AA8" s="1307"/>
      <c r="AB8" s="1307"/>
      <c r="AC8" s="1307"/>
      <c r="AD8" s="1307"/>
      <c r="AE8" s="1307"/>
      <c r="AF8" s="1307"/>
      <c r="AG8" s="1308"/>
      <c r="AH8" s="1254" t="s">
        <v>443</v>
      </c>
      <c r="AI8" s="1302" t="s">
        <v>413</v>
      </c>
      <c r="AJ8" s="1302"/>
      <c r="AK8" s="1302"/>
      <c r="AL8" s="1303"/>
    </row>
    <row r="9" spans="1:38" ht="13.5" customHeight="1">
      <c r="A9" s="1285"/>
      <c r="B9" s="1289"/>
      <c r="C9" s="1290"/>
      <c r="D9" s="1290"/>
      <c r="E9" s="1290"/>
      <c r="F9" s="1290"/>
      <c r="G9" s="1290"/>
      <c r="H9" s="1290"/>
      <c r="I9" s="1290"/>
      <c r="J9" s="1290"/>
      <c r="K9" s="1291"/>
      <c r="L9" s="1275"/>
      <c r="M9" s="608"/>
      <c r="N9" s="609"/>
      <c r="O9" s="1293"/>
      <c r="P9" s="1297"/>
      <c r="Q9" s="1275"/>
      <c r="R9" s="1299"/>
      <c r="S9" s="1301"/>
      <c r="T9" s="1223"/>
      <c r="U9" s="1305"/>
      <c r="V9" s="1309"/>
      <c r="W9" s="1309"/>
      <c r="X9" s="1309"/>
      <c r="Y9" s="1309"/>
      <c r="Z9" s="1309"/>
      <c r="AA9" s="1309"/>
      <c r="AB9" s="1309"/>
      <c r="AC9" s="1309"/>
      <c r="AD9" s="1309"/>
      <c r="AE9" s="1309"/>
      <c r="AF9" s="1309"/>
      <c r="AG9" s="1295"/>
      <c r="AH9" s="1255"/>
      <c r="AI9" s="1277"/>
      <c r="AJ9" s="1278"/>
      <c r="AK9" s="729"/>
      <c r="AL9" s="742"/>
    </row>
    <row r="10" spans="1:38" ht="150" customHeight="1">
      <c r="A10" s="1285"/>
      <c r="B10" s="1289"/>
      <c r="C10" s="1290"/>
      <c r="D10" s="1290"/>
      <c r="E10" s="1290"/>
      <c r="F10" s="1290"/>
      <c r="G10" s="1290"/>
      <c r="H10" s="1290"/>
      <c r="I10" s="1290"/>
      <c r="J10" s="1290"/>
      <c r="K10" s="1291"/>
      <c r="L10" s="1275"/>
      <c r="M10" s="610" t="s">
        <v>183</v>
      </c>
      <c r="N10" s="610" t="s">
        <v>184</v>
      </c>
      <c r="O10" s="1293"/>
      <c r="P10" s="1297"/>
      <c r="Q10" s="1275"/>
      <c r="R10" s="1299"/>
      <c r="S10" s="1301"/>
      <c r="T10" s="1223"/>
      <c r="U10" s="1305"/>
      <c r="V10" s="1309"/>
      <c r="W10" s="1309"/>
      <c r="X10" s="1309"/>
      <c r="Y10" s="1309"/>
      <c r="Z10" s="1309"/>
      <c r="AA10" s="1309"/>
      <c r="AB10" s="1309"/>
      <c r="AC10" s="1309"/>
      <c r="AD10" s="1309"/>
      <c r="AE10" s="1309"/>
      <c r="AF10" s="1309"/>
      <c r="AG10" s="1295"/>
      <c r="AH10" s="1255"/>
      <c r="AI10" s="643" t="s">
        <v>428</v>
      </c>
      <c r="AJ10" s="644" t="s">
        <v>429</v>
      </c>
      <c r="AK10" s="729" t="s">
        <v>430</v>
      </c>
      <c r="AL10" s="743" t="s">
        <v>431</v>
      </c>
    </row>
    <row r="11" spans="1:38" ht="14.4">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f>IF(基本情報入力シート!C33="","",基本情報入力シート!C33)</f>
        <v>1</v>
      </c>
      <c r="C12" s="624">
        <f>IF(基本情報入力シート!D33="","",基本情報入力シート!D33)</f>
        <v>3</v>
      </c>
      <c r="D12" s="624">
        <f>IF(基本情報入力シート!E33="","",基本情報入力シート!E33)</f>
        <v>3</v>
      </c>
      <c r="E12" s="624">
        <f>IF(基本情報入力シート!F33="","",基本情報入力シート!F33)</f>
        <v>4</v>
      </c>
      <c r="F12" s="624">
        <f>IF(基本情報入力シート!G33="","",基本情報入力シート!G33)</f>
        <v>5</v>
      </c>
      <c r="G12" s="624">
        <f>IF(基本情報入力シート!H33="","",基本情報入力シート!H33)</f>
        <v>6</v>
      </c>
      <c r="H12" s="624">
        <f>IF(基本情報入力シート!I33="","",基本情報入力シート!I33)</f>
        <v>7</v>
      </c>
      <c r="I12" s="624">
        <f>IF(基本情報入力シート!J33="","",基本情報入力シート!J33)</f>
        <v>8</v>
      </c>
      <c r="J12" s="624">
        <f>IF(基本情報入力シート!K33="","",基本情報入力シート!K33)</f>
        <v>9</v>
      </c>
      <c r="K12" s="647">
        <f>IF(基本情報入力シート!L33="","",基本情報入力シート!L33)</f>
        <v>0</v>
      </c>
      <c r="L12" s="625" t="str">
        <f>IF(基本情報入力シート!M33="","",基本情報入力シート!M33)</f>
        <v>東京都</v>
      </c>
      <c r="M12" s="625" t="str">
        <f>IF(基本情報入力シート!R33="","",基本情報入力シート!R33)</f>
        <v>東京都</v>
      </c>
      <c r="N12" s="625" t="str">
        <f>IF(基本情報入力シート!W33="","",基本情報入力シート!W33)</f>
        <v>千代田区</v>
      </c>
      <c r="O12" s="622" t="str">
        <f>IF(基本情報入力シート!X33="","",基本情報入力シート!X33)</f>
        <v>介護保険事業所名称０１</v>
      </c>
      <c r="P12" s="626" t="str">
        <f>IF(基本情報入力シート!Y33="","",基本情報入力シート!Y33)</f>
        <v>訪問介護</v>
      </c>
      <c r="Q12" s="783" t="s">
        <v>532</v>
      </c>
      <c r="R12" s="505">
        <f>IF(基本情報入力シート!Z33="","",基本情報入力シート!Z33)</f>
        <v>200000</v>
      </c>
      <c r="S12" s="506">
        <f>IF(基本情報入力シート!AA33="","",基本情報入力シート!AA33)</f>
        <v>11.4</v>
      </c>
      <c r="T12" s="764" t="s">
        <v>531</v>
      </c>
      <c r="U12" s="766">
        <f>IF(P12="","",VLOOKUP(P12,【参考】数式用2!$A$3:$C$36,3,FALSE))</f>
        <v>2.4E-2</v>
      </c>
      <c r="V12" s="630" t="s">
        <v>33</v>
      </c>
      <c r="W12" s="628">
        <v>5</v>
      </c>
      <c r="X12" s="627" t="s">
        <v>12</v>
      </c>
      <c r="Y12" s="628">
        <v>4</v>
      </c>
      <c r="Z12" s="629" t="s">
        <v>87</v>
      </c>
      <c r="AA12" s="631">
        <v>6</v>
      </c>
      <c r="AB12" s="630" t="s">
        <v>12</v>
      </c>
      <c r="AC12" s="631">
        <v>3</v>
      </c>
      <c r="AD12" s="630" t="s">
        <v>17</v>
      </c>
      <c r="AE12" s="632" t="s">
        <v>44</v>
      </c>
      <c r="AF12" s="633">
        <f>IF(W12&gt;=1,(AA12*12+AC12)-(W12*12+Y12)+1,"")</f>
        <v>12</v>
      </c>
      <c r="AG12" s="634" t="s">
        <v>62</v>
      </c>
      <c r="AH12" s="635">
        <f t="shared" ref="AH12:AH43" si="0">IFERROR(ROUNDDOWN(ROUND(R12*S12,0)*U12,0)*AF12,"")</f>
        <v>656640</v>
      </c>
      <c r="AI12" s="636">
        <v>634219</v>
      </c>
      <c r="AJ12" s="636">
        <v>424840</v>
      </c>
      <c r="AK12" s="637">
        <v>22463</v>
      </c>
      <c r="AL12" s="745">
        <v>15000</v>
      </c>
    </row>
    <row r="13" spans="1:38" ht="36.75" customHeight="1">
      <c r="A13" s="622">
        <f>A12+1</f>
        <v>2</v>
      </c>
      <c r="B13" s="623">
        <f>IF(基本情報入力シート!C34="","",基本情報入力シート!C34)</f>
        <v>1</v>
      </c>
      <c r="C13" s="624">
        <f>IF(基本情報入力シート!D34="","",基本情報入力シート!D34)</f>
        <v>3</v>
      </c>
      <c r="D13" s="624">
        <f>IF(基本情報入力シート!E34="","",基本情報入力シート!E34)</f>
        <v>3</v>
      </c>
      <c r="E13" s="624">
        <f>IF(基本情報入力シート!F34="","",基本情報入力シート!F34)</f>
        <v>4</v>
      </c>
      <c r="F13" s="624">
        <f>IF(基本情報入力シート!G34="","",基本情報入力シート!G34)</f>
        <v>5</v>
      </c>
      <c r="G13" s="624">
        <f>IF(基本情報入力シート!H34="","",基本情報入力シート!H34)</f>
        <v>6</v>
      </c>
      <c r="H13" s="624">
        <f>IF(基本情報入力シート!I34="","",基本情報入力シート!I34)</f>
        <v>7</v>
      </c>
      <c r="I13" s="624">
        <f>IF(基本情報入力シート!J34="","",基本情報入力シート!J34)</f>
        <v>8</v>
      </c>
      <c r="J13" s="624">
        <f>IF(基本情報入力シート!K34="","",基本情報入力シート!K34)</f>
        <v>9</v>
      </c>
      <c r="K13" s="647">
        <f>IF(基本情報入力シート!L34="","",基本情報入力シート!L34)</f>
        <v>0</v>
      </c>
      <c r="L13" s="625" t="str">
        <f>IF(基本情報入力シート!M34="","",基本情報入力シート!M34)</f>
        <v>東京都</v>
      </c>
      <c r="M13" s="625" t="str">
        <f>IF(基本情報入力シート!R34="","",基本情報入力シート!R34)</f>
        <v>東京都</v>
      </c>
      <c r="N13" s="625" t="str">
        <f>IF(基本情報入力シート!W34="","",基本情報入力シート!W34)</f>
        <v>豊島区</v>
      </c>
      <c r="O13" s="622" t="str">
        <f>IF(基本情報入力シート!X34="","",基本情報入力シート!X34)</f>
        <v>介護保険事業所名称０２</v>
      </c>
      <c r="P13" s="626" t="str">
        <f>IF(基本情報入力シート!Y34="","",基本情報入力シート!Y34)</f>
        <v>通所介護</v>
      </c>
      <c r="Q13" s="783" t="s">
        <v>533</v>
      </c>
      <c r="R13" s="505">
        <f>IF(基本情報入力シート!Z34="","",基本情報入力シート!Z34)</f>
        <v>400000</v>
      </c>
      <c r="S13" s="506">
        <f>IF(基本情報入力シート!AA34="","",基本情報入力シート!AA34)</f>
        <v>10.9</v>
      </c>
      <c r="T13" s="764" t="s">
        <v>531</v>
      </c>
      <c r="U13" s="766">
        <f>IF(P13="","",VLOOKUP(P13,【参考】数式用2!$A$3:$C$36,3,FALSE))</f>
        <v>1.0999999999999999E-2</v>
      </c>
      <c r="V13" s="630" t="s">
        <v>33</v>
      </c>
      <c r="W13" s="628">
        <v>5</v>
      </c>
      <c r="X13" s="627" t="s">
        <v>12</v>
      </c>
      <c r="Y13" s="628">
        <v>4</v>
      </c>
      <c r="Z13" s="629" t="s">
        <v>87</v>
      </c>
      <c r="AA13" s="631">
        <v>6</v>
      </c>
      <c r="AB13" s="630" t="s">
        <v>12</v>
      </c>
      <c r="AC13" s="631">
        <v>3</v>
      </c>
      <c r="AD13" s="630" t="s">
        <v>17</v>
      </c>
      <c r="AE13" s="632" t="s">
        <v>44</v>
      </c>
      <c r="AF13" s="633">
        <f t="shared" ref="AF13:AF76" si="1">IF(W13&gt;=1,(AA13*12+AC13)-(W13*12+Y13)+1,"")</f>
        <v>12</v>
      </c>
      <c r="AG13" s="634" t="s">
        <v>62</v>
      </c>
      <c r="AH13" s="635">
        <f t="shared" si="0"/>
        <v>575520</v>
      </c>
      <c r="AI13" s="636">
        <v>444671</v>
      </c>
      <c r="AJ13" s="636">
        <v>368000</v>
      </c>
      <c r="AK13" s="636">
        <v>130887</v>
      </c>
      <c r="AL13" s="745">
        <v>92100</v>
      </c>
    </row>
    <row r="14" spans="1:38" ht="36.75" customHeight="1">
      <c r="A14" s="622">
        <f t="shared" ref="A14:A77" si="2">A13+1</f>
        <v>3</v>
      </c>
      <c r="B14" s="623">
        <f>IF(基本情報入力シート!C35="","",基本情報入力シート!C35)</f>
        <v>1</v>
      </c>
      <c r="C14" s="624">
        <f>IF(基本情報入力シート!D35="","",基本情報入力シート!D35)</f>
        <v>1</v>
      </c>
      <c r="D14" s="624">
        <f>IF(基本情報入力シート!E35="","",基本情報入力シート!E35)</f>
        <v>3</v>
      </c>
      <c r="E14" s="624">
        <f>IF(基本情報入力シート!F35="","",基本情報入力シート!F35)</f>
        <v>4</v>
      </c>
      <c r="F14" s="624">
        <f>IF(基本情報入力シート!G35="","",基本情報入力シート!G35)</f>
        <v>5</v>
      </c>
      <c r="G14" s="624">
        <f>IF(基本情報入力シート!H35="","",基本情報入力シート!H35)</f>
        <v>6</v>
      </c>
      <c r="H14" s="624">
        <f>IF(基本情報入力シート!I35="","",基本情報入力シート!I35)</f>
        <v>7</v>
      </c>
      <c r="I14" s="624">
        <f>IF(基本情報入力シート!J35="","",基本情報入力シート!J35)</f>
        <v>8</v>
      </c>
      <c r="J14" s="624">
        <f>IF(基本情報入力シート!K35="","",基本情報入力シート!K35)</f>
        <v>9</v>
      </c>
      <c r="K14" s="647">
        <f>IF(基本情報入力シート!L35="","",基本情報入力シート!L35)</f>
        <v>0</v>
      </c>
      <c r="L14" s="625" t="str">
        <f>IF(基本情報入力シート!M35="","",基本情報入力シート!M35)</f>
        <v>埼玉県</v>
      </c>
      <c r="M14" s="625" t="str">
        <f>IF(基本情報入力シート!R35="","",基本情報入力シート!R35)</f>
        <v>埼玉県</v>
      </c>
      <c r="N14" s="625" t="str">
        <f>IF(基本情報入力シート!W35="","",基本情報入力シート!W35)</f>
        <v>さいたま市</v>
      </c>
      <c r="O14" s="622" t="str">
        <f>IF(基本情報入力シート!X35="","",基本情報入力シート!X35)</f>
        <v>介護保険事業所名称０３</v>
      </c>
      <c r="P14" s="626" t="str">
        <f>IF(基本情報入力シート!Y35="","",基本情報入力シート!Y35)</f>
        <v>介護老人福祉施設</v>
      </c>
      <c r="Q14" s="783" t="s">
        <v>532</v>
      </c>
      <c r="R14" s="505">
        <f>IF(基本情報入力シート!Z35="","",基本情報入力シート!Z35)</f>
        <v>2100000</v>
      </c>
      <c r="S14" s="506">
        <f>IF(基本情報入力シート!AA35="","",基本情報入力シート!AA35)</f>
        <v>10.68</v>
      </c>
      <c r="T14" s="764" t="s">
        <v>531</v>
      </c>
      <c r="U14" s="766">
        <f>IF(P14="","",VLOOKUP(P14,【参考】数式用2!$A$3:$C$36,3,FALSE))</f>
        <v>1.6E-2</v>
      </c>
      <c r="V14" s="630" t="s">
        <v>33</v>
      </c>
      <c r="W14" s="628">
        <v>5</v>
      </c>
      <c r="X14" s="627" t="s">
        <v>12</v>
      </c>
      <c r="Y14" s="628">
        <v>4</v>
      </c>
      <c r="Z14" s="629" t="s">
        <v>87</v>
      </c>
      <c r="AA14" s="631">
        <v>6</v>
      </c>
      <c r="AB14" s="630" t="s">
        <v>12</v>
      </c>
      <c r="AC14" s="631">
        <v>3</v>
      </c>
      <c r="AD14" s="630" t="s">
        <v>17</v>
      </c>
      <c r="AE14" s="632" t="s">
        <v>44</v>
      </c>
      <c r="AF14" s="633">
        <f t="shared" si="1"/>
        <v>12</v>
      </c>
      <c r="AG14" s="634" t="s">
        <v>62</v>
      </c>
      <c r="AH14" s="635">
        <f t="shared" si="0"/>
        <v>4306176</v>
      </c>
      <c r="AI14" s="636">
        <v>3584640</v>
      </c>
      <c r="AJ14" s="636">
        <v>2505390</v>
      </c>
      <c r="AK14" s="636">
        <v>721817</v>
      </c>
      <c r="AL14" s="745">
        <v>457750</v>
      </c>
    </row>
    <row r="15" spans="1:38" ht="36.75" customHeight="1">
      <c r="A15" s="622">
        <f t="shared" si="2"/>
        <v>4</v>
      </c>
      <c r="B15" s="623">
        <f>IF(基本情報入力シート!C36="","",基本情報入力シート!C36)</f>
        <v>1</v>
      </c>
      <c r="C15" s="624">
        <f>IF(基本情報入力シート!D36="","",基本情報入力シート!D36)</f>
        <v>4</v>
      </c>
      <c r="D15" s="624">
        <f>IF(基本情報入力シート!E36="","",基本情報入力シート!E36)</f>
        <v>3</v>
      </c>
      <c r="E15" s="624">
        <f>IF(基本情報入力シート!F36="","",基本情報入力シート!F36)</f>
        <v>4</v>
      </c>
      <c r="F15" s="624">
        <f>IF(基本情報入力シート!G36="","",基本情報入力シート!G36)</f>
        <v>5</v>
      </c>
      <c r="G15" s="624">
        <f>IF(基本情報入力シート!H36="","",基本情報入力シート!H36)</f>
        <v>6</v>
      </c>
      <c r="H15" s="624">
        <f>IF(基本情報入力シート!I36="","",基本情報入力シート!I36)</f>
        <v>7</v>
      </c>
      <c r="I15" s="624">
        <f>IF(基本情報入力シート!J36="","",基本情報入力シート!J36)</f>
        <v>8</v>
      </c>
      <c r="J15" s="624">
        <f>IF(基本情報入力シート!K36="","",基本情報入力シート!K36)</f>
        <v>9</v>
      </c>
      <c r="K15" s="647">
        <f>IF(基本情報入力シート!L36="","",基本情報入力シート!L36)</f>
        <v>0</v>
      </c>
      <c r="L15" s="625" t="str">
        <f>IF(基本情報入力シート!M36="","",基本情報入力シート!M36)</f>
        <v>横浜市</v>
      </c>
      <c r="M15" s="625" t="str">
        <f>IF(基本情報入力シート!R36="","",基本情報入力シート!R36)</f>
        <v>神奈川県</v>
      </c>
      <c r="N15" s="625" t="str">
        <f>IF(基本情報入力シート!W36="","",基本情報入力シート!W36)</f>
        <v>横浜市</v>
      </c>
      <c r="O15" s="622" t="str">
        <f>IF(基本情報入力シート!X36="","",基本情報入力シート!X36)</f>
        <v>介護保険事業所名称０４</v>
      </c>
      <c r="P15" s="626" t="str">
        <f>IF(基本情報入力シート!Y36="","",基本情報入力シート!Y36)</f>
        <v>小規模多機能型居宅介護</v>
      </c>
      <c r="Q15" s="783" t="s">
        <v>532</v>
      </c>
      <c r="R15" s="505">
        <f>IF(基本情報入力シート!Z36="","",基本情報入力シート!Z36)</f>
        <v>400000</v>
      </c>
      <c r="S15" s="506">
        <f>IF(基本情報入力シート!AA36="","",基本情報入力シート!AA36)</f>
        <v>10.88</v>
      </c>
      <c r="T15" s="764" t="s">
        <v>531</v>
      </c>
      <c r="U15" s="766">
        <f>IF(P15="","",VLOOKUP(P15,【参考】数式用2!$A$3:$C$36,3,FALSE))</f>
        <v>1.7000000000000001E-2</v>
      </c>
      <c r="V15" s="630" t="s">
        <v>33</v>
      </c>
      <c r="W15" s="628">
        <v>5</v>
      </c>
      <c r="X15" s="627" t="s">
        <v>12</v>
      </c>
      <c r="Y15" s="628">
        <v>4</v>
      </c>
      <c r="Z15" s="629" t="s">
        <v>87</v>
      </c>
      <c r="AA15" s="631">
        <v>6</v>
      </c>
      <c r="AB15" s="630" t="s">
        <v>12</v>
      </c>
      <c r="AC15" s="631">
        <v>3</v>
      </c>
      <c r="AD15" s="630" t="s">
        <v>17</v>
      </c>
      <c r="AE15" s="632" t="s">
        <v>44</v>
      </c>
      <c r="AF15" s="633">
        <f t="shared" si="1"/>
        <v>12</v>
      </c>
      <c r="AG15" s="634" t="s">
        <v>62</v>
      </c>
      <c r="AH15" s="635">
        <f t="shared" si="0"/>
        <v>887808</v>
      </c>
      <c r="AI15" s="636">
        <v>792468</v>
      </c>
      <c r="AJ15" s="636">
        <v>553500</v>
      </c>
      <c r="AK15" s="636">
        <v>95398</v>
      </c>
      <c r="AL15" s="745">
        <v>75750</v>
      </c>
    </row>
    <row r="16" spans="1:38" ht="36.75" customHeight="1">
      <c r="A16" s="622">
        <f t="shared" si="2"/>
        <v>5</v>
      </c>
      <c r="B16" s="623">
        <f>IF(基本情報入力シート!C37="","",基本情報入力シート!C37)</f>
        <v>1</v>
      </c>
      <c r="C16" s="624">
        <f>IF(基本情報入力シート!D37="","",基本情報入力シート!D37)</f>
        <v>2</v>
      </c>
      <c r="D16" s="624">
        <f>IF(基本情報入力シート!E37="","",基本情報入力シート!E37)</f>
        <v>3</v>
      </c>
      <c r="E16" s="624">
        <f>IF(基本情報入力シート!F37="","",基本情報入力シート!F37)</f>
        <v>4</v>
      </c>
      <c r="F16" s="624">
        <f>IF(基本情報入力シート!G37="","",基本情報入力シート!G37)</f>
        <v>5</v>
      </c>
      <c r="G16" s="624">
        <f>IF(基本情報入力シート!H37="","",基本情報入力シート!H37)</f>
        <v>6</v>
      </c>
      <c r="H16" s="624">
        <f>IF(基本情報入力シート!I37="","",基本情報入力シート!I37)</f>
        <v>7</v>
      </c>
      <c r="I16" s="624">
        <f>IF(基本情報入力シート!J37="","",基本情報入力シート!J37)</f>
        <v>8</v>
      </c>
      <c r="J16" s="624">
        <f>IF(基本情報入力シート!K37="","",基本情報入力シート!K37)</f>
        <v>9</v>
      </c>
      <c r="K16" s="647">
        <f>IF(基本情報入力シート!L37="","",基本情報入力シート!L37)</f>
        <v>6</v>
      </c>
      <c r="L16" s="625" t="str">
        <f>IF(基本情報入力シート!M37="","",基本情報入力シート!M37)</f>
        <v>千葉県</v>
      </c>
      <c r="M16" s="625" t="str">
        <f>IF(基本情報入力シート!R37="","",基本情報入力シート!R37)</f>
        <v>千葉県</v>
      </c>
      <c r="N16" s="625" t="str">
        <f>IF(基本情報入力シート!W37="","",基本情報入力シート!W37)</f>
        <v>千葉市</v>
      </c>
      <c r="O16" s="622" t="str">
        <f>IF(基本情報入力シート!X37="","",基本情報入力シート!X37)</f>
        <v>介護保険事業所名称０５</v>
      </c>
      <c r="P16" s="626" t="str">
        <f>IF(基本情報入力シート!Y37="","",基本情報入力シート!Y37)</f>
        <v>介護老人保健施設</v>
      </c>
      <c r="Q16" s="783" t="s">
        <v>533</v>
      </c>
      <c r="R16" s="505">
        <f>IF(基本情報入力シート!Z37="","",基本情報入力シート!Z37)</f>
        <v>2600000</v>
      </c>
      <c r="S16" s="506">
        <f>IF(基本情報入力シート!AA37="","",基本情報入力シート!AA37)</f>
        <v>10.68</v>
      </c>
      <c r="T16" s="764" t="s">
        <v>531</v>
      </c>
      <c r="U16" s="766">
        <f>IF(P16="","",VLOOKUP(P16,【参考】数式用2!$A$3:$C$36,3,FALSE))</f>
        <v>8.0000000000000002E-3</v>
      </c>
      <c r="V16" s="630" t="s">
        <v>33</v>
      </c>
      <c r="W16" s="628">
        <v>5</v>
      </c>
      <c r="X16" s="627" t="s">
        <v>12</v>
      </c>
      <c r="Y16" s="628">
        <v>4</v>
      </c>
      <c r="Z16" s="629" t="s">
        <v>87</v>
      </c>
      <c r="AA16" s="631">
        <v>6</v>
      </c>
      <c r="AB16" s="630" t="s">
        <v>12</v>
      </c>
      <c r="AC16" s="631">
        <v>3</v>
      </c>
      <c r="AD16" s="630" t="s">
        <v>17</v>
      </c>
      <c r="AE16" s="632" t="s">
        <v>44</v>
      </c>
      <c r="AF16" s="633">
        <f t="shared" si="1"/>
        <v>12</v>
      </c>
      <c r="AG16" s="634" t="s">
        <v>62</v>
      </c>
      <c r="AH16" s="635">
        <f t="shared" si="0"/>
        <v>2665728</v>
      </c>
      <c r="AI16" s="636">
        <v>2092599</v>
      </c>
      <c r="AJ16" s="636">
        <v>1643500</v>
      </c>
      <c r="AK16" s="636">
        <v>675838</v>
      </c>
      <c r="AL16" s="745">
        <v>486080.00000000006</v>
      </c>
    </row>
    <row r="17" spans="1:38" ht="36.75" customHeight="1">
      <c r="A17" s="622">
        <f t="shared" si="2"/>
        <v>6</v>
      </c>
      <c r="B17" s="623">
        <f>IF(基本情報入力シート!C38="","",基本情報入力シート!C38)</f>
        <v>1</v>
      </c>
      <c r="C17" s="624">
        <f>IF(基本情報入力シート!D38="","",基本情報入力シート!D38)</f>
        <v>2</v>
      </c>
      <c r="D17" s="624">
        <f>IF(基本情報入力シート!E38="","",基本情報入力シート!E38)</f>
        <v>3</v>
      </c>
      <c r="E17" s="624">
        <f>IF(基本情報入力シート!F38="","",基本情報入力シート!F38)</f>
        <v>4</v>
      </c>
      <c r="F17" s="624">
        <f>IF(基本情報入力シート!G38="","",基本情報入力シート!G38)</f>
        <v>5</v>
      </c>
      <c r="G17" s="624">
        <f>IF(基本情報入力シート!H38="","",基本情報入力シート!H38)</f>
        <v>6</v>
      </c>
      <c r="H17" s="624">
        <f>IF(基本情報入力シート!I38="","",基本情報入力シート!I38)</f>
        <v>7</v>
      </c>
      <c r="I17" s="624">
        <f>IF(基本情報入力シート!J38="","",基本情報入力シート!J38)</f>
        <v>8</v>
      </c>
      <c r="J17" s="624">
        <f>IF(基本情報入力シート!K38="","",基本情報入力シート!K38)</f>
        <v>9</v>
      </c>
      <c r="K17" s="647">
        <f>IF(基本情報入力シート!L38="","",基本情報入力シート!L38)</f>
        <v>6</v>
      </c>
      <c r="L17" s="625" t="str">
        <f>IF(基本情報入力シート!M38="","",基本情報入力シート!M38)</f>
        <v>千葉県</v>
      </c>
      <c r="M17" s="625" t="str">
        <f>IF(基本情報入力シート!R38="","",基本情報入力シート!R38)</f>
        <v>千葉県</v>
      </c>
      <c r="N17" s="625" t="str">
        <f>IF(基本情報入力シート!W38="","",基本情報入力シート!W38)</f>
        <v>千葉市</v>
      </c>
      <c r="O17" s="622" t="str">
        <f>IF(基本情報入力シート!X38="","",基本情報入力シート!X38)</f>
        <v>介護保険事業所名称０５</v>
      </c>
      <c r="P17" s="626" t="str">
        <f>IF(基本情報入力シート!Y38="","",基本情報入力シート!Y38)</f>
        <v>短期入所療養介護（老健）</v>
      </c>
      <c r="Q17" s="783" t="s">
        <v>533</v>
      </c>
      <c r="R17" s="505">
        <f>IF(基本情報入力シート!Z38="","",基本情報入力シート!Z38)</f>
        <v>100000</v>
      </c>
      <c r="S17" s="506">
        <f>IF(基本情報入力シート!AA38="","",基本情報入力シート!AA38)</f>
        <v>10.68</v>
      </c>
      <c r="T17" s="764" t="s">
        <v>531</v>
      </c>
      <c r="U17" s="766">
        <f>IF(P17="","",VLOOKUP(P17,【参考】数式用2!$A$3:$C$36,3,FALSE))</f>
        <v>8.0000000000000002E-3</v>
      </c>
      <c r="V17" s="630" t="s">
        <v>172</v>
      </c>
      <c r="W17" s="628">
        <v>5</v>
      </c>
      <c r="X17" s="627" t="s">
        <v>173</v>
      </c>
      <c r="Y17" s="628">
        <v>4</v>
      </c>
      <c r="Z17" s="629" t="s">
        <v>174</v>
      </c>
      <c r="AA17" s="631">
        <v>6</v>
      </c>
      <c r="AB17" s="630" t="s">
        <v>173</v>
      </c>
      <c r="AC17" s="631">
        <v>3</v>
      </c>
      <c r="AD17" s="630" t="s">
        <v>175</v>
      </c>
      <c r="AE17" s="632" t="s">
        <v>176</v>
      </c>
      <c r="AF17" s="633">
        <f t="shared" si="1"/>
        <v>12</v>
      </c>
      <c r="AG17" s="634" t="s">
        <v>177</v>
      </c>
      <c r="AH17" s="635">
        <f t="shared" si="0"/>
        <v>102528</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B12:P111 W12:W111 AA12:AA111 Y12:Y111 AC12:AC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6"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2"/>
  <cols>
    <col min="1" max="1" width="21.77734375" style="1" customWidth="1"/>
    <col min="2" max="2" width="20.33203125" style="3" customWidth="1"/>
    <col min="3" max="7" width="6" style="3" customWidth="1"/>
    <col min="8" max="8" width="8.6640625" style="40" customWidth="1"/>
    <col min="9" max="9" width="8.44140625" style="40" customWidth="1"/>
    <col min="10" max="10" width="26.88671875" style="40" customWidth="1"/>
    <col min="11" max="11" width="29.44140625" style="40" bestFit="1" customWidth="1"/>
    <col min="12" max="12" width="65.77734375" style="40" customWidth="1"/>
    <col min="13" max="13" width="8.88671875" style="1" customWidth="1"/>
    <col min="14" max="14" width="9.109375" style="1" customWidth="1"/>
    <col min="15" max="16384" width="9" style="1"/>
  </cols>
  <sheetData>
    <row r="1" spans="1:13" ht="13.8" thickBot="1">
      <c r="A1" s="6" t="s">
        <v>459</v>
      </c>
      <c r="B1" s="6"/>
      <c r="C1" s="6"/>
      <c r="D1" s="6"/>
      <c r="E1" s="6"/>
      <c r="F1" s="6"/>
      <c r="G1" s="6"/>
    </row>
    <row r="2" spans="1:13" s="3" customFormat="1" ht="27.75" customHeight="1">
      <c r="A2" s="1324" t="s">
        <v>29</v>
      </c>
      <c r="B2" s="1314"/>
      <c r="C2" s="1321" t="s">
        <v>82</v>
      </c>
      <c r="D2" s="1322"/>
      <c r="E2" s="1322"/>
      <c r="F2" s="1322"/>
      <c r="G2" s="1323"/>
      <c r="H2" s="1310" t="s">
        <v>259</v>
      </c>
      <c r="I2" s="1311"/>
      <c r="J2" s="1311"/>
      <c r="K2" s="1311"/>
      <c r="L2" s="1312"/>
    </row>
    <row r="3" spans="1:13" ht="39" customHeight="1">
      <c r="A3" s="1325"/>
      <c r="B3" s="1326"/>
      <c r="C3" s="1328" t="s">
        <v>83</v>
      </c>
      <c r="D3" s="1330"/>
      <c r="E3" s="1330"/>
      <c r="F3" s="1330"/>
      <c r="G3" s="1329"/>
      <c r="H3" s="1328" t="s">
        <v>80</v>
      </c>
      <c r="I3" s="1329"/>
      <c r="J3" s="1313" t="s">
        <v>202</v>
      </c>
      <c r="K3" s="1314"/>
      <c r="L3" s="1315"/>
    </row>
    <row r="4" spans="1:13" ht="18" customHeight="1">
      <c r="A4" s="1327"/>
      <c r="B4" s="1317"/>
      <c r="C4" s="15" t="s">
        <v>77</v>
      </c>
      <c r="D4" s="16" t="s">
        <v>78</v>
      </c>
      <c r="E4" s="16" t="s">
        <v>79</v>
      </c>
      <c r="F4" s="16"/>
      <c r="G4" s="17"/>
      <c r="H4" s="25" t="s">
        <v>35</v>
      </c>
      <c r="I4" s="24" t="s">
        <v>36</v>
      </c>
      <c r="J4" s="1316"/>
      <c r="K4" s="1317"/>
      <c r="L4" s="1318"/>
    </row>
    <row r="5" spans="1:13" ht="18" customHeight="1">
      <c r="A5" s="1319" t="s">
        <v>30</v>
      </c>
      <c r="B5" s="1320"/>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19" t="s">
        <v>20</v>
      </c>
      <c r="B6" s="1320"/>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19" t="s">
        <v>260</v>
      </c>
      <c r="B7" s="1320"/>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19" t="s">
        <v>350</v>
      </c>
      <c r="B8" s="1320"/>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19" t="s">
        <v>31</v>
      </c>
      <c r="B9" s="1320"/>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19" t="s">
        <v>21</v>
      </c>
      <c r="B10" s="1320"/>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19" t="s">
        <v>351</v>
      </c>
      <c r="B11" s="1320"/>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19" t="s">
        <v>352</v>
      </c>
      <c r="B12" s="1320"/>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19" t="s">
        <v>22</v>
      </c>
      <c r="B13" s="1320"/>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19" t="s">
        <v>353</v>
      </c>
      <c r="B14" s="1320"/>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19" t="s">
        <v>354</v>
      </c>
      <c r="B15" s="1320"/>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19" t="s">
        <v>24</v>
      </c>
      <c r="B16" s="1320"/>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19" t="s">
        <v>355</v>
      </c>
      <c r="B17" s="1320"/>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19" t="s">
        <v>25</v>
      </c>
      <c r="B18" s="1320"/>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19" t="s">
        <v>23</v>
      </c>
      <c r="B19" s="1320"/>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19" t="s">
        <v>356</v>
      </c>
      <c r="B20" s="1320"/>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19" t="s">
        <v>26</v>
      </c>
      <c r="B21" s="1320"/>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19" t="s">
        <v>357</v>
      </c>
      <c r="B22" s="1320"/>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19" t="s">
        <v>27</v>
      </c>
      <c r="B23" s="1320"/>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19" t="s">
        <v>358</v>
      </c>
      <c r="B24" s="1320"/>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19" t="s">
        <v>32</v>
      </c>
      <c r="B25" s="1320"/>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31" t="s">
        <v>359</v>
      </c>
      <c r="B26" s="1332"/>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33" t="s">
        <v>329</v>
      </c>
      <c r="B27" s="1334"/>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31" t="s">
        <v>330</v>
      </c>
      <c r="B28" s="1332"/>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19" t="s">
        <v>340</v>
      </c>
      <c r="B29" s="1320"/>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19" t="s">
        <v>341</v>
      </c>
      <c r="B30" s="1320"/>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19" t="s">
        <v>342</v>
      </c>
      <c r="B31" s="1320"/>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19" t="s">
        <v>343</v>
      </c>
      <c r="B32" s="1320"/>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19" t="s">
        <v>344</v>
      </c>
      <c r="B33" s="1320"/>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19" t="s">
        <v>345</v>
      </c>
      <c r="B34" s="1320"/>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19" t="s">
        <v>346</v>
      </c>
      <c r="B35" s="1320"/>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19" t="s">
        <v>347</v>
      </c>
      <c r="B36" s="1320"/>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19" t="s">
        <v>348</v>
      </c>
      <c r="B37" s="1320"/>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31" t="s">
        <v>349</v>
      </c>
      <c r="B38" s="1332"/>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A37:B37"/>
    <mergeCell ref="A38:B38"/>
    <mergeCell ref="A35:B35"/>
    <mergeCell ref="A36:B36"/>
    <mergeCell ref="A32:B32"/>
    <mergeCell ref="A33:B33"/>
    <mergeCell ref="A34:B34"/>
    <mergeCell ref="A30:B30"/>
    <mergeCell ref="A31:B31"/>
    <mergeCell ref="A26:B26"/>
    <mergeCell ref="A27:B27"/>
    <mergeCell ref="A28:B28"/>
    <mergeCell ref="A5:B5"/>
    <mergeCell ref="A6:B6"/>
    <mergeCell ref="A29:B29"/>
    <mergeCell ref="A7:B7"/>
    <mergeCell ref="A8:B8"/>
    <mergeCell ref="A9:B9"/>
    <mergeCell ref="A24:B24"/>
    <mergeCell ref="A25:B25"/>
    <mergeCell ref="A20:B20"/>
    <mergeCell ref="A21:B21"/>
    <mergeCell ref="A22:B22"/>
    <mergeCell ref="A23:B23"/>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2"/>
  <cols>
    <col min="1" max="1" width="21.77734375" style="3" customWidth="1"/>
    <col min="2" max="2" width="20.33203125" style="3" customWidth="1"/>
    <col min="3" max="3" width="29.77734375" style="3" customWidth="1"/>
    <col min="4" max="16384" width="9" style="3"/>
  </cols>
  <sheetData>
    <row r="1" spans="1:7" ht="13.8" thickBot="1">
      <c r="A1" s="6" t="s">
        <v>460</v>
      </c>
      <c r="B1" s="6"/>
      <c r="C1" s="6"/>
    </row>
    <row r="2" spans="1:7" ht="27.75" customHeight="1">
      <c r="A2" s="1324" t="s">
        <v>29</v>
      </c>
      <c r="B2" s="1314"/>
      <c r="C2" s="654" t="s">
        <v>365</v>
      </c>
      <c r="E2" s="1321" t="s">
        <v>82</v>
      </c>
      <c r="F2" s="1322"/>
      <c r="G2" s="1322"/>
    </row>
    <row r="3" spans="1:7" ht="18" customHeight="1">
      <c r="A3" s="593" t="s">
        <v>30</v>
      </c>
      <c r="B3" s="594"/>
      <c r="C3" s="655">
        <v>2.4E-2</v>
      </c>
      <c r="E3" s="1328" t="s">
        <v>331</v>
      </c>
      <c r="F3" s="1330"/>
      <c r="G3" s="1330"/>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2022-06-22T00:28:54Z</dcterms:modified>
</cp:coreProperties>
</file>