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501\HP用\"/>
    </mc:Choice>
  </mc:AlternateContent>
  <xr:revisionPtr revIDLastSave="0" documentId="13_ncr:1_{96B3A4D6-52CC-4237-A0DD-0DDED0FBEC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推移データ!$A$71:$CX$104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J263" i="8" l="1"/>
  <c r="K263" i="8"/>
  <c r="L263" i="8"/>
  <c r="M263" i="8"/>
  <c r="C26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AA25" i="10"/>
  <c r="AA24" i="10"/>
  <c r="AA23" i="10"/>
  <c r="AA22" i="10"/>
  <c r="AA26" i="10" s="1"/>
  <c r="AC24" i="3"/>
  <c r="AC25" i="3"/>
  <c r="AC26" i="3"/>
  <c r="AB22" i="3"/>
  <c r="AB24" i="3"/>
  <c r="AC28" i="3"/>
  <c r="AB28" i="3"/>
  <c r="AC27" i="3"/>
  <c r="AB27" i="3"/>
  <c r="AB26" i="3"/>
  <c r="AB25" i="3"/>
  <c r="AC23" i="3"/>
  <c r="AB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D28" i="9" l="1"/>
  <c r="C29" i="9" s="1"/>
  <c r="D25" i="9"/>
  <c r="C26" i="9" s="1"/>
  <c r="D22" i="9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V105" i="7" l="1"/>
  <c r="CV108" i="7"/>
  <c r="CV110" i="7"/>
  <c r="F25" i="9"/>
  <c r="CV109" i="7"/>
  <c r="D26" i="9"/>
  <c r="D23" i="9"/>
  <c r="F28" i="9"/>
  <c r="H28" i="9" s="1"/>
  <c r="H29" i="9" s="1"/>
  <c r="D29" i="9"/>
  <c r="E23" i="9"/>
  <c r="E26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3" i="9" l="1"/>
  <c r="K32" i="9"/>
  <c r="L16" i="9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O111" i="7" l="1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34" i="7" s="1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AA6" i="10" l="1"/>
  <c r="Y8" i="10"/>
  <c r="W8" i="10"/>
  <c r="U8" i="10"/>
  <c r="S8" i="10"/>
  <c r="Q8" i="10"/>
  <c r="O8" i="10"/>
  <c r="M8" i="10"/>
  <c r="K8" i="10"/>
  <c r="I8" i="10"/>
  <c r="G8" i="10"/>
  <c r="E8" i="10"/>
  <c r="C8" i="10"/>
  <c r="S7" i="10"/>
  <c r="Q7" i="10"/>
  <c r="O7" i="10"/>
  <c r="M7" i="10"/>
  <c r="K7" i="10"/>
  <c r="I7" i="10"/>
  <c r="G7" i="10"/>
  <c r="E7" i="10"/>
  <c r="C7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CL105" i="7"/>
  <c r="CL108" i="7" l="1"/>
  <c r="F253" i="8"/>
  <c r="M253" i="8" s="1"/>
  <c r="CL110" i="7"/>
  <c r="D253" i="8"/>
  <c r="K253" i="8" s="1"/>
  <c r="L253" i="8"/>
  <c r="C304" i="7"/>
  <c r="O304" i="7"/>
  <c r="C253" i="8" l="1"/>
  <c r="J253" i="8" s="1"/>
  <c r="CL111" i="7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E49" i="9" s="1"/>
  <c r="M166" i="8" l="1"/>
  <c r="J15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V4" i="9" l="1"/>
  <c r="X4" i="9" s="1"/>
  <c r="Z4" i="9" s="1"/>
  <c r="AA4" i="9" s="1"/>
  <c r="AA5" i="9" s="1"/>
  <c r="S5" i="9"/>
  <c r="H15" i="8"/>
  <c r="G15" i="8" l="1"/>
  <c r="F15" i="8" l="1"/>
  <c r="E15" i="8" l="1"/>
  <c r="D15" i="8" l="1"/>
  <c r="C15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E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13" i="8"/>
  <c r="N14" i="8"/>
  <c r="N11" i="8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70" i="7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<sst xmlns="http://schemas.openxmlformats.org/spreadsheetml/2006/main" count="1653" uniqueCount="467">
  <si>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</si>
  <si>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</si>
  <si>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</si>
  <si>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</si>
  <si>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</si>
  <si>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</si>
  <si>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</si>
  <si>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</si>
  <si>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</si>
  <si>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</si>
  <si>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</si>
  <si>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</si>
  <si>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</si>
  <si>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</si>
  <si>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</si>
  <si>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</si>
  <si>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</si>
  <si>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</si>
  <si>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</si>
  <si>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</si>
  <si>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</si>
  <si>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</si>
  <si>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</si>
  <si>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</si>
  <si>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</si>
  <si>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</si>
  <si>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</si>
  <si>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</si>
  <si>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</si>
  <si>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</si>
  <si>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</si>
  <si>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</si>
  <si>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</si>
  <si>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</si>
  <si>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</si>
  <si>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</si>
  <si>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</si>
  <si>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</si>
  <si>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</si>
  <si>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</si>
  <si>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</si>
  <si>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</si>
  <si>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</si>
  <si>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</si>
  <si>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</si>
  <si>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</si>
  <si>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</si>
  <si>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</si>
  <si>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</si>
  <si>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</si>
  <si>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</si>
  <si>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</si>
  <si>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</si>
  <si>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</si>
  <si>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</si>
  <si>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</si>
  <si>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</si>
  <si>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</si>
  <si>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</si>
  <si>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</si>
  <si>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</si>
  <si>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</si>
  <si>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</si>
  <si>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</si>
  <si>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</si>
  <si>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</si>
  <si>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</si>
  <si>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</si>
  <si>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</si>
  <si>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</si>
  <si>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</si>
  <si>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</si>
  <si>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</si>
  <si>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</si>
  <si>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</si>
  <si>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</si>
  <si>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</si>
  <si>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</si>
  <si>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</si>
  <si>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</si>
  <si>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</si>
  <si>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</si>
  <si>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</si>
  <si>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</si>
  <si>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</si>
  <si>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</si>
  <si>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</si>
  <si>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</si>
  <si>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</si>
  <si>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</si>
  <si>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</si>
  <si>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</si>
  <si>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</si>
  <si>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</si>
  <si>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</si>
  <si>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</si>
  <si>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</si>
  <si>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</si>
  <si>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</si>
  <si>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</si>
  <si>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</si>
  <si>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</si>
  <si>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</si>
  <si>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</si>
  <si>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</si>
  <si>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</si>
  <si>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</si>
  <si>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</si>
  <si>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</si>
  <si>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</si>
  <si>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</si>
  <si>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</si>
  <si>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</si>
  <si>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</si>
  <si>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</si>
  <si>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</si>
  <si>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</si>
  <si>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</si>
  <si>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</si>
  <si>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</si>
  <si>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</si>
  <si>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</si>
  <si>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</si>
  <si>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</si>
  <si>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</si>
  <si>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</si>
  <si>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</si>
  <si>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</si>
  <si>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</si>
  <si>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</si>
  <si>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</si>
  <si>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</si>
  <si>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</si>
  <si>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</si>
  <si>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</si>
  <si>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</si>
  <si>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</si>
  <si>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</si>
  <si>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</si>
  <si>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</si>
  <si>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</si>
  <si>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</si>
  <si>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</si>
  <si>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</si>
  <si>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</si>
  <si>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</si>
  <si>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</si>
  <si>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</si>
  <si>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</si>
  <si>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</si>
  <si>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</si>
  <si>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</si>
  <si>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</si>
  <si>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</si>
  <si>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</si>
  <si>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</si>
  <si>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</si>
  <si>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</si>
  <si>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</si>
  <si>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</si>
  <si>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</si>
  <si>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</si>
  <si>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</si>
  <si>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</si>
  <si>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</si>
  <si>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</si>
  <si>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</si>
  <si>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</si>
  <si>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</si>
  <si>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</si>
  <si>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</si>
  <si>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</si>
  <si>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</si>
  <si>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</si>
  <si>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</si>
  <si>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</si>
  <si>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</si>
  <si>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</si>
  <si>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</si>
  <si>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</si>
  <si>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</si>
  <si>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</si>
  <si>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</si>
  <si>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</si>
  <si>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</si>
  <si>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</si>
  <si>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</si>
  <si>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</si>
  <si>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</si>
  <si>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</si>
  <si>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</si>
  <si>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</si>
  <si>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</si>
  <si>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</si>
  <si>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</si>
  <si>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</si>
  <si>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</si>
  <si>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</si>
  <si>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</si>
  <si>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</si>
  <si>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</si>
  <si>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</si>
  <si>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</si>
  <si>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</si>
  <si>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</si>
  <si>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</si>
  <si>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</si>
  <si>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</si>
  <si>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</si>
  <si>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</si>
  <si>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</si>
  <si>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</si>
  <si>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</si>
  <si>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</si>
  <si>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</si>
  <si>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</si>
  <si>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</si>
  <si>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</si>
  <si>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</si>
  <si>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</si>
  <si>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</si>
  <si>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</si>
  <si>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</si>
  <si>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</si>
  <si>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</si>
  <si>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</si>
  <si>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</si>
  <si>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</si>
  <si>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</si>
  <si>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</si>
  <si>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</si>
  <si>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</si>
  <si>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</si>
  <si>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</si>
  <si>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</si>
  <si>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</si>
  <si>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</si>
  <si>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</si>
  <si>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</si>
  <si>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</si>
  <si>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</si>
  <si>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</si>
  <si>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</si>
  <si>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</si>
  <si>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</si>
  <si>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</si>
  <si>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</si>
  <si>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</si>
  <si>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</si>
  <si>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</si>
  <si>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</si>
  <si>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</si>
  <si>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</si>
  <si>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</si>
  <si>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</si>
  <si>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</si>
  <si>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</si>
  <si>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</si>
  <si>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</si>
  <si>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</si>
  <si>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</si>
  <si>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</si>
  <si>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</si>
  <si>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</si>
  <si>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</si>
  <si>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</si>
  <si>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</si>
  <si>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</si>
  <si>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</si>
  <si>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</si>
  <si>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</si>
  <si>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</si>
  <si>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</si>
  <si>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</si>
  <si>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</si>
  <si>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</si>
  <si>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</si>
  <si>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</si>
  <si>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</si>
  <si>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</si>
  <si>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</si>
  <si>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</si>
  <si>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</si>
  <si>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</si>
  <si>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</si>
  <si>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</si>
  <si>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</si>
  <si>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</si>
  <si>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</si>
  <si>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</si>
  <si>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</si>
  <si>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</si>
  <si>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</si>
  <si>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</si>
  <si>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</si>
  <si>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</si>
  <si>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</si>
  <si>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</si>
  <si>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</si>
  <si>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</si>
  <si>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</si>
  <si>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</si>
  <si>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</si>
  <si>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</si>
  <si>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</si>
  <si>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</si>
  <si>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</si>
  <si>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</si>
  <si>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</si>
  <si>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</si>
  <si>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</si>
  <si>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</si>
  <si>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</si>
  <si>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</si>
  <si>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</si>
  <si>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</si>
  <si>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</si>
  <si>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</si>
  <si>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</si>
  <si>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</si>
  <si>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</si>
  <si>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</si>
  <si>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</si>
  <si>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</si>
  <si>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</si>
  <si>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</si>
  <si>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</si>
  <si>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</si>
  <si>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</si>
  <si>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</si>
  <si>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</si>
  <si>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</si>
  <si>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</si>
  <si>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</si>
  <si>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</si>
  <si>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</si>
  <si>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</si>
  <si>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</si>
  <si>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</si>
  <si>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</si>
  <si>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</si>
  <si>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</si>
  <si>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</si>
  <si>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</si>
  <si>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</si>
  <si>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</si>
  <si>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</si>
  <si>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</si>
  <si>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</si>
  <si>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</si>
  <si>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</si>
  <si>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</si>
  <si>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</si>
  <si>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</si>
  <si>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</si>
  <si>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</si>
  <si>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</si>
  <si>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</si>
  <si>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</si>
  <si>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</si>
  <si>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</si>
  <si>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</si>
  <si>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</si>
  <si>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</si>
  <si>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</si>
  <si>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</si>
  <si>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</si>
  <si>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</si>
  <si>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</si>
  <si>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</si>
  <si>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</si>
  <si>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</si>
  <si>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</si>
  <si>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</si>
  <si>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</si>
  <si>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</si>
  <si>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</si>
  <si>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</si>
  <si>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</si>
  <si>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</si>
  <si>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</si>
  <si>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</si>
  <si>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</si>
  <si>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</si>
  <si>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</si>
  <si>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</si>
  <si>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</si>
  <si>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</si>
  <si>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</si>
  <si>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</si>
  <si>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</si>
  <si>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</si>
  <si>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</si>
  <si>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</si>
  <si>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</si>
  <si>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</si>
  <si>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</si>
  <si>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</si>
  <si>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</si>
  <si>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</si>
  <si>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</si>
  <si>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</si>
  <si>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</si>
  <si>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</si>
  <si>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</si>
  <si>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</si>
  <si>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</si>
  <si>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</si>
  <si>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</si>
  <si>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</si>
  <si>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</si>
  <si>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</si>
  <si>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</si>
  <si>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</si>
  <si>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</si>
  <si>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</si>
  <si>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</si>
  <si>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</si>
  <si>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</si>
  <si>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</si>
  <si>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</si>
  <si>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</si>
  <si>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</si>
  <si>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</si>
  <si>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</si>
  <si>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</si>
  <si>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</si>
  <si>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</si>
  <si>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</si>
  <si>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</si>
  <si>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</si>
  <si>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</si>
  <si>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</si>
  <si>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</si>
  <si>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</si>
  <si>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</si>
  <si>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</si>
  <si>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</si>
  <si>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</si>
  <si>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</si>
  <si>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</si>
  <si>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</si>
  <si>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</si>
  <si>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</si>
  <si>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</si>
  <si>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</si>
  <si>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　　　　　令和７年１月分　</t>
    <rPh sb="5" eb="7">
      <t>レイワ</t>
    </rPh>
    <rPh sb="8" eb="9">
      <t>ネン</t>
    </rPh>
    <rPh sb="10" eb="12">
      <t>ガツブン</t>
    </rPh>
    <phoneticPr fontId="5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</si>
  <si>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</si>
  <si>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</si>
  <si>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</si>
  <si>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</si>
  <si>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</si>
  <si>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</si>
  <si>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</si>
  <si>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</si>
  <si>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</si>
  <si>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</si>
  <si>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</si>
  <si>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</si>
  <si>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</si>
  <si>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</si>
  <si>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</si>
  <si>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木造</t>
    <phoneticPr fontId="2"/>
  </si>
  <si>
    <t>３階</t>
    <phoneticPr fontId="2"/>
  </si>
  <si>
    <t>民・資</t>
    <phoneticPr fontId="2"/>
  </si>
  <si>
    <t>貸家</t>
    <phoneticPr fontId="2"/>
  </si>
  <si>
    <t>21戸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</si>
</sst>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5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0" fontId="0" fillId="0" borderId="0" xfId="0" applyAlignment="1">
      <alignment shrinkToFit="1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9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0" fontId="28" fillId="0" borderId="0" xfId="0" applyFont="1" applyAlignment="1">
      <alignment horizontal="left"/>
    </xf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</cellXfs>
  <cellStyles count="5">
    <cellStyle name="タイトル 2" xfId="2" xr:uid="{00000000-0005-0000-0000-000000000000}"/>
    <cellStyle name="パーセント" xfId="1" builtinId="5"/>
    <cellStyle name="桁区切り" xfId="3" builtinId="6"/>
    <cellStyle name="標準" xfId="0" builtinId="0" customBuiltin="1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260"/>
  <sheetViews>
    <sheetView tabSelected="1" view="pageBreakPreview" zoomScale="70" zoomScaleNormal="50" zoomScaleSheetLayoutView="70" workbookViewId="0">
      <selection activeCell="U10" sqref="U10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446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319"/>
      <c r="C8" s="319" t="s">
        <v>179</v>
      </c>
      <c r="D8" s="319"/>
      <c r="E8" s="319" t="s">
        <v>462</v>
      </c>
      <c r="F8" s="319"/>
      <c r="G8" s="319" t="s">
        <v>463</v>
      </c>
      <c r="H8" s="319"/>
      <c r="I8" s="319" t="s">
        <v>464</v>
      </c>
      <c r="J8" s="319"/>
      <c r="K8" s="319" t="s">
        <v>465</v>
      </c>
      <c r="L8" s="319"/>
      <c r="M8" s="319" t="s">
        <v>466</v>
      </c>
      <c r="N8" s="15"/>
      <c r="O8" s="188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E9" s="264"/>
      <c r="F9" s="264"/>
      <c r="G9" s="264"/>
      <c r="I9" s="264"/>
      <c r="M9" s="16"/>
      <c r="N9" s="15"/>
      <c r="O9" s="188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433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20">
        <v>796</v>
      </c>
      <c r="J17" s="28"/>
      <c r="K17" s="320">
        <v>661</v>
      </c>
      <c r="L17" s="28"/>
      <c r="M17" s="320">
        <v>779</v>
      </c>
      <c r="N17" s="28"/>
      <c r="O17" s="320">
        <v>861</v>
      </c>
      <c r="P17" s="28"/>
      <c r="Q17" s="320">
        <v>547</v>
      </c>
      <c r="R17" s="28"/>
      <c r="S17" s="320">
        <v>761</v>
      </c>
      <c r="T17" s="28"/>
      <c r="U17" s="320">
        <v>341</v>
      </c>
      <c r="V17" s="28"/>
      <c r="W17" s="320">
        <v>536</v>
      </c>
      <c r="X17" s="28"/>
      <c r="Y17" s="320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447</v>
      </c>
      <c r="C18" s="27">
        <v>400</v>
      </c>
      <c r="D18" s="28"/>
      <c r="E18" s="29"/>
      <c r="F18" s="28"/>
      <c r="G18" s="29"/>
      <c r="H18" s="28"/>
      <c r="I18" s="320"/>
      <c r="J18" s="28"/>
      <c r="K18" s="320"/>
      <c r="L18" s="28"/>
      <c r="M18" s="320"/>
      <c r="N18" s="28"/>
      <c r="O18" s="320"/>
      <c r="P18" s="28"/>
      <c r="Q18" s="320"/>
      <c r="R18" s="28"/>
      <c r="S18" s="320"/>
      <c r="T18" s="28"/>
      <c r="U18" s="320"/>
      <c r="V18" s="28"/>
      <c r="W18" s="320"/>
      <c r="X18" s="28"/>
      <c r="Y18" s="320"/>
      <c r="Z18" s="28"/>
      <c r="AA18" s="27">
        <f>SUM(C18:Y18)</f>
        <v>400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432</v>
      </c>
      <c r="C19" s="30">
        <f>IF(C18="","",C18/C17)</f>
        <v>0.78431372549019607</v>
      </c>
      <c r="D19" s="31"/>
      <c r="E19" s="32" t="str">
        <f>IF(E18="","",(C18+E18)/(C17+E17))</f>
        <v/>
      </c>
      <c r="F19" s="33"/>
      <c r="G19" s="32" t="str">
        <f>IF(G18="","",SUM(C18:G18)/SUM(C17:G17))</f>
        <v/>
      </c>
      <c r="H19" s="18"/>
      <c r="I19" s="32" t="str">
        <f>IF(I18="","",SUM(C18:I18)/SUM(C17:I17))</f>
        <v/>
      </c>
      <c r="J19" s="18"/>
      <c r="K19" s="32" t="str">
        <f>IF(K18="","",SUM(C18:K18)/SUM(C17:K17))</f>
        <v/>
      </c>
      <c r="L19" s="18"/>
      <c r="M19" s="34" t="str">
        <f>IF(M18="","",SUM(C18:M18)/SUM(C17:M17))</f>
        <v/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5.3212717839563654E-2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311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434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449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31" t="s">
        <v>15</v>
      </c>
      <c r="F31" s="332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/>
      <c r="F32" s="17"/>
      <c r="G32" s="308"/>
      <c r="H32" s="17"/>
      <c r="I32" s="48"/>
      <c r="J32" s="17"/>
      <c r="K32" s="48"/>
      <c r="L32" s="17"/>
      <c r="M32" s="48"/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170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/>
      <c r="F33" s="17"/>
      <c r="G33" s="309"/>
      <c r="H33" s="17"/>
      <c r="I33" s="48"/>
      <c r="J33" s="17"/>
      <c r="K33" s="48"/>
      <c r="L33" s="17"/>
      <c r="M33" s="48"/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163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/>
      <c r="F34" s="17"/>
      <c r="G34" s="309"/>
      <c r="H34" s="17"/>
      <c r="I34" s="49"/>
      <c r="J34" s="17"/>
      <c r="K34" s="48"/>
      <c r="L34" s="17"/>
      <c r="M34" s="48"/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1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/>
      <c r="F35" s="26"/>
      <c r="G35" s="310"/>
      <c r="H35" s="26"/>
      <c r="I35" s="51"/>
      <c r="J35" s="26"/>
      <c r="K35" s="51"/>
      <c r="L35" s="26"/>
      <c r="M35" s="51"/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66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0</v>
      </c>
      <c r="F36" s="17"/>
      <c r="G36" s="48">
        <f>SUM(G32:G35)</f>
        <v>0</v>
      </c>
      <c r="H36" s="17"/>
      <c r="I36" s="48">
        <f>SUM(I32:I35)</f>
        <v>0</v>
      </c>
      <c r="J36" s="17"/>
      <c r="K36" s="48">
        <f>SUM(K32:K35)</f>
        <v>0</v>
      </c>
      <c r="L36" s="17"/>
      <c r="M36" s="48">
        <f>SUM(M32:M35)</f>
        <v>0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400</v>
      </c>
      <c r="AB36" s="1"/>
      <c r="AC36" s="1" t="s">
        <v>67</v>
      </c>
      <c r="AD36" s="1"/>
      <c r="AE36" s="330" t="s">
        <v>433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447</v>
      </c>
      <c r="AF37">
        <v>400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9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44" activePane="bottomRight" state="frozen"/>
      <selection activeCell="W27" sqref="W27"/>
      <selection pane="topRight" activeCell="W27" sqref="W27"/>
      <selection pane="bottomLeft" activeCell="W27" sqref="W27"/>
      <selection pane="bottomRight" activeCell="K86" sqref="K86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6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令和７年１月分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7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8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8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7" t="s">
        <v>312</v>
      </c>
      <c r="C4" s="75">
        <v>74</v>
      </c>
      <c r="D4" s="74">
        <f>C4</f>
        <v>74</v>
      </c>
      <c r="E4" s="75"/>
      <c r="F4" s="74" t="str">
        <f>IF(E4="","",E4+D4)</f>
        <v/>
      </c>
      <c r="G4" s="75"/>
      <c r="H4" s="74" t="str">
        <f>IF(G4="","",G4+F4)</f>
        <v/>
      </c>
      <c r="I4" s="75"/>
      <c r="J4" s="74" t="str">
        <f>IF(I4="","",I4+H4)</f>
        <v/>
      </c>
      <c r="K4" s="75"/>
      <c r="L4" s="74" t="str">
        <f>IF(K4="","",K4+J4)</f>
        <v/>
      </c>
      <c r="M4" s="75"/>
      <c r="N4" s="74" t="str">
        <f>IF(M4="","",M4+L4)</f>
        <v/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9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74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 t="str">
        <f>IF(E4="","",F4-F3)</f>
        <v/>
      </c>
      <c r="F5" s="79" t="str">
        <f>IF(E4="","",F4/F3)</f>
        <v/>
      </c>
      <c r="G5" s="80" t="str">
        <f>IF(G4="","",H4-H3)</f>
        <v/>
      </c>
      <c r="H5" s="79" t="str">
        <f>IF(G4="","",H4/H3)</f>
        <v/>
      </c>
      <c r="I5" s="80" t="str">
        <f>IF(I4="","",J4-J3)</f>
        <v/>
      </c>
      <c r="J5" s="79" t="str">
        <f>IF(I4="","",J4/J3)</f>
        <v/>
      </c>
      <c r="K5" s="80" t="str">
        <f>IF(K4="","",L4-L3)</f>
        <v/>
      </c>
      <c r="L5" s="79" t="str">
        <f>IF(K4="","",L4/L3)</f>
        <v/>
      </c>
      <c r="M5" s="80" t="str">
        <f>IF(M4="","",N4-N3)</f>
        <v/>
      </c>
      <c r="N5" s="79" t="str">
        <f>IF(M4="","",N4/N3)</f>
        <v/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70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5.3623188405797099E-2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7" t="s">
        <v>313</v>
      </c>
      <c r="C7" s="75">
        <v>5</v>
      </c>
      <c r="D7" s="74">
        <f>C7</f>
        <v>5</v>
      </c>
      <c r="E7" s="75"/>
      <c r="F7" s="74" t="str">
        <f>IF(E7="","",E7+D7)</f>
        <v/>
      </c>
      <c r="G7" s="75"/>
      <c r="H7" s="74" t="str">
        <f>IF(G7="","",G7+F7)</f>
        <v/>
      </c>
      <c r="I7" s="75"/>
      <c r="J7" s="74" t="str">
        <f>IF(I7="","",I7+H7)</f>
        <v/>
      </c>
      <c r="K7" s="75"/>
      <c r="L7" s="74" t="str">
        <f>IF(K7="","",K7+J7)</f>
        <v/>
      </c>
      <c r="M7" s="75"/>
      <c r="N7" s="74" t="str">
        <f>IF(M7="","",M7+L7)</f>
        <v/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9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5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 t="str">
        <f>IF(E7="","",F7-F6)</f>
        <v/>
      </c>
      <c r="F8" s="79" t="str">
        <f>IF(E7="","",F7/F6)</f>
        <v/>
      </c>
      <c r="G8" s="80" t="str">
        <f>IF(G7="","",H7-H6)</f>
        <v/>
      </c>
      <c r="H8" s="79" t="str">
        <f>IF(G7="","",H7/H6)</f>
        <v/>
      </c>
      <c r="I8" s="80" t="str">
        <f>IF(I7="","",J7-J6)</f>
        <v/>
      </c>
      <c r="J8" s="79" t="str">
        <f>IF(I7="","",J7/J6)</f>
        <v/>
      </c>
      <c r="K8" s="80" t="str">
        <f>IF(K7="","",L7-L6)</f>
        <v/>
      </c>
      <c r="L8" s="79" t="str">
        <f>IF(K7="","",L7/L6)</f>
        <v/>
      </c>
      <c r="M8" s="80" t="str">
        <f>IF(M7="","",N7-N6)</f>
        <v/>
      </c>
      <c r="N8" s="79" t="str">
        <f>IF(M7="","",N7/N6)</f>
        <v/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70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1.2437810945273632E-2</v>
      </c>
      <c r="AB8" s="60"/>
    </row>
    <row r="9" spans="1:28" s="13" customFormat="1" ht="21" customHeight="1" x14ac:dyDescent="0.25">
      <c r="A9" s="60"/>
      <c r="B9" s="68"/>
      <c r="C9" s="291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7" t="s">
        <v>314</v>
      </c>
      <c r="C10" s="75">
        <v>121</v>
      </c>
      <c r="D10" s="74">
        <f>C10</f>
        <v>121</v>
      </c>
      <c r="E10" s="75"/>
      <c r="F10" s="74" t="str">
        <f>IF(E10="","",E10+D10)</f>
        <v/>
      </c>
      <c r="G10" s="75"/>
      <c r="H10" s="74" t="str">
        <f>IF(G10="","",G10+F10)</f>
        <v/>
      </c>
      <c r="I10" s="75"/>
      <c r="J10" s="74" t="str">
        <f>IF(I10="","",I10+H10)</f>
        <v/>
      </c>
      <c r="K10" s="75"/>
      <c r="L10" s="74" t="str">
        <f>IF(K10="","",K10+J10)</f>
        <v/>
      </c>
      <c r="M10" s="75"/>
      <c r="N10" s="74" t="str">
        <f>IF(M10="","",M10+L10)</f>
        <v/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9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121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 t="str">
        <f>IF(E10="","",F10-F9)</f>
        <v/>
      </c>
      <c r="F11" s="79" t="str">
        <f>IF(E10="","",F10/F9)</f>
        <v/>
      </c>
      <c r="G11" s="80" t="str">
        <f>IF(G10="","",H10-H9)</f>
        <v/>
      </c>
      <c r="H11" s="79" t="str">
        <f>IF(G10="","",H10/H9)</f>
        <v/>
      </c>
      <c r="I11" s="80" t="str">
        <f>IF(I10="","",J10-J9)</f>
        <v/>
      </c>
      <c r="J11" s="79" t="str">
        <f>IF(I10="","",J10/J9)</f>
        <v/>
      </c>
      <c r="K11" s="80" t="str">
        <f>IF(K10="","",L10-L9)</f>
        <v/>
      </c>
      <c r="L11" s="79" t="str">
        <f>IF(K10="","",L10/L9)</f>
        <v/>
      </c>
      <c r="M11" s="80" t="str">
        <f>IF(M10="","",N10-N9)</f>
        <v/>
      </c>
      <c r="N11" s="79" t="str">
        <f>IF(M10="","",N10/N9)</f>
        <v/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70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9.6491228070175433E-2</v>
      </c>
      <c r="AB11" s="60"/>
    </row>
    <row r="12" spans="1:28" s="13" customFormat="1" ht="21" customHeight="1" x14ac:dyDescent="0.25">
      <c r="A12" s="60"/>
      <c r="B12" s="68"/>
      <c r="C12" s="291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7" t="s">
        <v>315</v>
      </c>
      <c r="C13" s="75">
        <v>76</v>
      </c>
      <c r="D13" s="74">
        <f>C13</f>
        <v>76</v>
      </c>
      <c r="E13" s="75"/>
      <c r="F13" s="74" t="str">
        <f>IF(E13="","",E13+D13)</f>
        <v/>
      </c>
      <c r="G13" s="75"/>
      <c r="H13" s="74" t="str">
        <f>IF(G13="","",G13+F13)</f>
        <v/>
      </c>
      <c r="I13" s="75"/>
      <c r="J13" s="74" t="str">
        <f>IF(I13="","",I13+H13)</f>
        <v/>
      </c>
      <c r="K13" s="75"/>
      <c r="L13" s="74" t="str">
        <f>IF(K13="","",K13+J13)</f>
        <v/>
      </c>
      <c r="M13" s="75"/>
      <c r="N13" s="74" t="str">
        <f>IF(M13="","",M13+L13)</f>
        <v/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9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76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 t="str">
        <f>IF(E13="","",F13-F12)</f>
        <v/>
      </c>
      <c r="F14" s="79" t="str">
        <f>IF(E13="","",F13/F12)</f>
        <v/>
      </c>
      <c r="G14" s="80" t="str">
        <f>IF(G13="","",H13-H12)</f>
        <v/>
      </c>
      <c r="H14" s="79" t="str">
        <f>IF(G13="","",H13/H12)</f>
        <v/>
      </c>
      <c r="I14" s="80" t="str">
        <f>IF(I13="","",J13-J12)</f>
        <v/>
      </c>
      <c r="J14" s="79" t="str">
        <f>IF(I13="","",J13/J12)</f>
        <v/>
      </c>
      <c r="K14" s="80" t="str">
        <f>IF(K13="","",L13-L12)</f>
        <v/>
      </c>
      <c r="L14" s="79" t="str">
        <f>IF(K13="","",L13/L12)</f>
        <v/>
      </c>
      <c r="M14" s="80" t="str">
        <f>IF(M13="","",N13-N12)</f>
        <v/>
      </c>
      <c r="N14" s="79" t="str">
        <f>IF(M13="","",N13/N12)</f>
        <v/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70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6.08E-2</v>
      </c>
      <c r="AB14" s="60"/>
    </row>
    <row r="15" spans="1:28" s="13" customFormat="1" ht="21" customHeight="1" x14ac:dyDescent="0.25">
      <c r="A15" s="60"/>
      <c r="B15" s="68"/>
      <c r="C15" s="291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7" t="s">
        <v>316</v>
      </c>
      <c r="C16" s="75">
        <v>2</v>
      </c>
      <c r="D16" s="74">
        <f>C16</f>
        <v>2</v>
      </c>
      <c r="E16" s="75"/>
      <c r="F16" s="74" t="str">
        <f>IF(E16="","",E16+D16)</f>
        <v/>
      </c>
      <c r="G16" s="75"/>
      <c r="H16" s="74" t="str">
        <f>IF(G16="","",G16+F16)</f>
        <v/>
      </c>
      <c r="I16" s="75"/>
      <c r="J16" s="74" t="str">
        <f>IF(I16="","",I16+H16)</f>
        <v/>
      </c>
      <c r="K16" s="75"/>
      <c r="L16" s="74" t="str">
        <f>IF(K16="","",K16+J16)</f>
        <v/>
      </c>
      <c r="M16" s="75"/>
      <c r="N16" s="74" t="str">
        <f>IF(M16="","",M16+L16)</f>
        <v/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9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2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 t="str">
        <f>IF(E16="","",F16-F15)</f>
        <v/>
      </c>
      <c r="F17" s="79" t="str">
        <f>IF(E16="","",F16/F15)</f>
        <v/>
      </c>
      <c r="G17" s="80" t="str">
        <f>IF(G16="","",H16-H15)</f>
        <v/>
      </c>
      <c r="H17" s="79" t="str">
        <f>IF(G16="","",H16/H15)</f>
        <v/>
      </c>
      <c r="I17" s="80" t="str">
        <f>IF(I16="","",J16-J15)</f>
        <v/>
      </c>
      <c r="J17" s="79" t="str">
        <f>IF(I16="","",J16/J15)</f>
        <v/>
      </c>
      <c r="K17" s="80" t="str">
        <f>IF(K16="","",L16-L15)</f>
        <v/>
      </c>
      <c r="L17" s="79" t="str">
        <f>IF(K16="","",L16/L15)</f>
        <v/>
      </c>
      <c r="M17" s="80" t="str">
        <f>IF(M16="","",N16-N15)</f>
        <v/>
      </c>
      <c r="N17" s="79" t="str">
        <f>IF(M16="","",N16/N15)</f>
        <v/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70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1.06951871657754E-2</v>
      </c>
      <c r="AB17" s="60"/>
    </row>
    <row r="18" spans="1:28" s="13" customFormat="1" ht="21" customHeight="1" x14ac:dyDescent="0.25">
      <c r="A18" s="60"/>
      <c r="B18" s="68"/>
      <c r="C18" s="292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7" t="s">
        <v>317</v>
      </c>
      <c r="C19" s="75">
        <v>9</v>
      </c>
      <c r="D19" s="88">
        <f>C19</f>
        <v>9</v>
      </c>
      <c r="E19" s="75"/>
      <c r="F19" s="74" t="str">
        <f>IF(E19="","",E19+D19)</f>
        <v/>
      </c>
      <c r="G19" s="75"/>
      <c r="H19" s="74" t="str">
        <f>IF(G19="","",G19+F19)</f>
        <v/>
      </c>
      <c r="I19" s="75"/>
      <c r="J19" s="74" t="str">
        <f>IF(I19="","",I19+H19)</f>
        <v/>
      </c>
      <c r="K19" s="75"/>
      <c r="L19" s="74" t="str">
        <f>IF(K19="","",K19+J19)</f>
        <v/>
      </c>
      <c r="M19" s="75"/>
      <c r="N19" s="74" t="str">
        <f>IF(M19="","",M19+L19)</f>
        <v/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9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9</v>
      </c>
      <c r="AB19" s="60"/>
    </row>
    <row r="20" spans="1:28" s="13" customFormat="1" ht="21" customHeight="1" thickBot="1" x14ac:dyDescent="0.3">
      <c r="A20" s="60"/>
      <c r="B20" s="77"/>
      <c r="C20" s="293">
        <f>D19-D18</f>
        <v>-4</v>
      </c>
      <c r="D20" s="89">
        <f>D19/D18</f>
        <v>0.69230769230769229</v>
      </c>
      <c r="E20" s="90" t="str">
        <f>IF(E19="","",F19-F18)</f>
        <v/>
      </c>
      <c r="F20" s="89" t="str">
        <f>IF(E19="","",F19/F18)</f>
        <v/>
      </c>
      <c r="G20" s="90" t="str">
        <f>IF(G19="","",H19-H18)</f>
        <v/>
      </c>
      <c r="H20" s="89" t="str">
        <f>IF(G19="","",H19/H18)</f>
        <v/>
      </c>
      <c r="I20" s="90" t="str">
        <f>IF(I19="","",J19-J18)</f>
        <v/>
      </c>
      <c r="J20" s="89" t="str">
        <f>IF(I19="","",J19/J18)</f>
        <v/>
      </c>
      <c r="K20" s="90" t="str">
        <f>IF(K19="","",L19-L18)</f>
        <v/>
      </c>
      <c r="L20" s="89" t="str">
        <f>IF(K19="","",L19/L18)</f>
        <v/>
      </c>
      <c r="M20" s="90" t="str">
        <f>IF(M19="","",N19-N18)</f>
        <v/>
      </c>
      <c r="N20" s="89" t="str">
        <f>IF(M19="","",N19/N18)</f>
        <v/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1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3.4482758620689655E-2</v>
      </c>
      <c r="AB20" s="60"/>
    </row>
    <row r="21" spans="1:28" s="13" customFormat="1" ht="21" customHeight="1" x14ac:dyDescent="0.25">
      <c r="A21" s="60"/>
      <c r="B21" s="68"/>
      <c r="C21" s="291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7" t="s">
        <v>318</v>
      </c>
      <c r="C22" s="75">
        <v>5</v>
      </c>
      <c r="D22" s="74">
        <f>C22</f>
        <v>5</v>
      </c>
      <c r="E22" s="75"/>
      <c r="F22" s="74" t="str">
        <f>IF(E22="","",E22+D22)</f>
        <v/>
      </c>
      <c r="G22" s="75"/>
      <c r="H22" s="74" t="str">
        <f>IF(G22="","",G22+F22)</f>
        <v/>
      </c>
      <c r="I22" s="75"/>
      <c r="J22" s="74" t="str">
        <f>IF(I22="","",I22+H22)</f>
        <v/>
      </c>
      <c r="K22" s="75"/>
      <c r="L22" s="74" t="str">
        <f>IF(K22="","",K22+J22)</f>
        <v/>
      </c>
      <c r="M22" s="75"/>
      <c r="N22" s="74" t="str">
        <f>IF(M22="","",M22+L22)</f>
        <v/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9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5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 t="str">
        <f>IF(E22="","",F22-F21)</f>
        <v/>
      </c>
      <c r="F23" s="79" t="str">
        <f>IF(E22="","",F22/F21)</f>
        <v/>
      </c>
      <c r="G23" s="80" t="str">
        <f>IF(G22="","",H22-H21)</f>
        <v/>
      </c>
      <c r="H23" s="79" t="str">
        <f>IF(G22="","",H22/H21)</f>
        <v/>
      </c>
      <c r="I23" s="80" t="str">
        <f>IF(I22="","",J22-J21)</f>
        <v/>
      </c>
      <c r="J23" s="79" t="str">
        <f>IF(I22="","",J22/J21)</f>
        <v/>
      </c>
      <c r="K23" s="80" t="str">
        <f>IF(K22="","",L22-L21)</f>
        <v/>
      </c>
      <c r="L23" s="79" t="str">
        <f>IF(K22="","",L22/L21)</f>
        <v/>
      </c>
      <c r="M23" s="80" t="str">
        <f>IF(M22="","",N22-N21)</f>
        <v/>
      </c>
      <c r="N23" s="79" t="str">
        <f>IF(M22="","",N22/N21)</f>
        <v/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70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4.4247787610619468E-2</v>
      </c>
      <c r="AB23" s="60"/>
    </row>
    <row r="24" spans="1:28" s="13" customFormat="1" ht="21" customHeight="1" x14ac:dyDescent="0.25">
      <c r="A24" s="60"/>
      <c r="B24" s="68"/>
      <c r="C24" s="291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7" t="s">
        <v>319</v>
      </c>
      <c r="C25" s="75">
        <v>4</v>
      </c>
      <c r="D25" s="74">
        <f>C25</f>
        <v>4</v>
      </c>
      <c r="E25" s="75"/>
      <c r="F25" s="74" t="str">
        <f>IF(E25="","",E25+D25)</f>
        <v/>
      </c>
      <c r="G25" s="75"/>
      <c r="H25" s="74" t="str">
        <f>IF(G25="","",G25+F25)</f>
        <v/>
      </c>
      <c r="I25" s="75"/>
      <c r="J25" s="74" t="str">
        <f>IF(I25="","",I25+H25)</f>
        <v/>
      </c>
      <c r="K25" s="75"/>
      <c r="L25" s="74" t="str">
        <f>IF(K25="","",K25+J25)</f>
        <v/>
      </c>
      <c r="M25" s="75"/>
      <c r="N25" s="74" t="str">
        <f>IF(M25="","",M25+L25)</f>
        <v/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9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4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 t="str">
        <f>IF(E25="","",F25-F24)</f>
        <v/>
      </c>
      <c r="F26" s="79" t="str">
        <f>IF(E25="","",F25/F24)</f>
        <v/>
      </c>
      <c r="G26" s="80" t="str">
        <f>IF(G25="","",H25-H24)</f>
        <v/>
      </c>
      <c r="H26" s="79" t="str">
        <f>IF(G25="","",H25/H24)</f>
        <v/>
      </c>
      <c r="I26" s="80" t="str">
        <f>IF(I25="","",J25-J24)</f>
        <v/>
      </c>
      <c r="J26" s="79" t="str">
        <f>IF(I25="","",J25/J24)</f>
        <v/>
      </c>
      <c r="K26" s="80" t="str">
        <f>IF(K25="","",L25-L24)</f>
        <v/>
      </c>
      <c r="L26" s="79" t="str">
        <f>IF(K25="","",L25/L24)</f>
        <v/>
      </c>
      <c r="M26" s="80" t="str">
        <f>IF(M25="","",N25-N24)</f>
        <v/>
      </c>
      <c r="N26" s="79" t="str">
        <f>IF(M25="","",N25/N24)</f>
        <v/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70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3.6036036036036036E-2</v>
      </c>
      <c r="AB26" s="60"/>
    </row>
    <row r="27" spans="1:28" s="13" customFormat="1" ht="21" customHeight="1" x14ac:dyDescent="0.25">
      <c r="A27" s="60"/>
      <c r="B27" s="68"/>
      <c r="C27" s="291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7" t="s">
        <v>320</v>
      </c>
      <c r="C28" s="75">
        <v>5</v>
      </c>
      <c r="D28" s="74">
        <f>C28</f>
        <v>5</v>
      </c>
      <c r="E28" s="75"/>
      <c r="F28" s="74" t="str">
        <f>IF(E28="","",E28+D28)</f>
        <v/>
      </c>
      <c r="G28" s="75"/>
      <c r="H28" s="74" t="str">
        <f>IF(G28="","",G28+F28)</f>
        <v/>
      </c>
      <c r="I28" s="75"/>
      <c r="J28" s="74" t="str">
        <f>IF(I28="","",I28+H28)</f>
        <v/>
      </c>
      <c r="K28" s="75"/>
      <c r="L28" s="74" t="str">
        <f>IF(K28="","",K28+J28)</f>
        <v/>
      </c>
      <c r="M28" s="75"/>
      <c r="N28" s="74" t="str">
        <f>IF(M28="","",M28+L28)</f>
        <v/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9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5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 t="str">
        <f>IF(E28="","",F28-F27)</f>
        <v/>
      </c>
      <c r="F29" s="79" t="str">
        <f>IF(E28="","",F28/F27)</f>
        <v/>
      </c>
      <c r="G29" s="80" t="str">
        <f>IF(G28="","",H28-H27)</f>
        <v/>
      </c>
      <c r="H29" s="79" t="str">
        <f>IF(G28="","",H28/H27)</f>
        <v/>
      </c>
      <c r="I29" s="80" t="str">
        <f>IF(I28="","",J28-J27)</f>
        <v/>
      </c>
      <c r="J29" s="79" t="str">
        <f>IF(I28="","",J28/J27)</f>
        <v/>
      </c>
      <c r="K29" s="80" t="str">
        <f>IF(K28="","",L28-L27)</f>
        <v/>
      </c>
      <c r="L29" s="79" t="str">
        <f>IF(K28="","",L28/L27)</f>
        <v/>
      </c>
      <c r="M29" s="80" t="str">
        <f>IF(M28="","",N28-N27)</f>
        <v/>
      </c>
      <c r="N29" s="79" t="str">
        <f>IF(M28="","",N28/N27)</f>
        <v/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70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2.5252525252525252E-2</v>
      </c>
      <c r="AB29" s="60"/>
    </row>
    <row r="30" spans="1:28" s="13" customFormat="1" ht="21" customHeight="1" x14ac:dyDescent="0.25">
      <c r="A30" s="60"/>
      <c r="B30" s="68"/>
      <c r="C30" s="291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7" t="s">
        <v>321</v>
      </c>
      <c r="C31" s="75">
        <v>4</v>
      </c>
      <c r="D31" s="74">
        <f>C31</f>
        <v>4</v>
      </c>
      <c r="E31" s="75"/>
      <c r="F31" s="74" t="str">
        <f>IF(E31="","",E31+D31)</f>
        <v/>
      </c>
      <c r="G31" s="75"/>
      <c r="H31" s="74" t="str">
        <f>IF(G31="","",G31+F31)</f>
        <v/>
      </c>
      <c r="I31" s="75"/>
      <c r="J31" s="74" t="str">
        <f>IF(I31="","",I31+H31)</f>
        <v/>
      </c>
      <c r="K31" s="75"/>
      <c r="L31" s="74" t="str">
        <f>IF(K31="","",K31+J31)</f>
        <v/>
      </c>
      <c r="M31" s="75"/>
      <c r="N31" s="74" t="str">
        <f>IF(M31="","",M31+L31)</f>
        <v/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9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4</v>
      </c>
      <c r="AB31" s="60"/>
    </row>
    <row r="32" spans="1:28" s="13" customFormat="1" ht="21" customHeight="1" thickBot="1" x14ac:dyDescent="0.3">
      <c r="A32" s="60"/>
      <c r="B32" s="77"/>
      <c r="C32" s="294">
        <f>D31-D30</f>
        <v>-3</v>
      </c>
      <c r="D32" s="92">
        <f>D31/D30</f>
        <v>0.5714285714285714</v>
      </c>
      <c r="E32" s="93" t="str">
        <f>IF(E31="","",F31-F30)</f>
        <v/>
      </c>
      <c r="F32" s="94" t="str">
        <f>IF(E31="","",F31/F30)</f>
        <v/>
      </c>
      <c r="G32" s="80" t="str">
        <f>IF(G31="","",H31-H30)</f>
        <v/>
      </c>
      <c r="H32" s="79" t="str">
        <f>IF(G31="","",H31/H30)</f>
        <v/>
      </c>
      <c r="I32" s="80" t="str">
        <f>IF(I31="","",J31-J30)</f>
        <v/>
      </c>
      <c r="J32" s="79" t="str">
        <f>IF(I31="","",J31/J30)</f>
        <v/>
      </c>
      <c r="K32" s="80" t="str">
        <f>IF(K31="","",L31-L30)</f>
        <v/>
      </c>
      <c r="L32" s="79" t="str">
        <f>IF(K31="","",L31/L30)</f>
        <v/>
      </c>
      <c r="M32" s="80" t="str">
        <f>IF(M31="","",N31-N30)</f>
        <v/>
      </c>
      <c r="N32" s="79" t="str">
        <f>IF(M31="","",N31/N30)</f>
        <v/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70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3.6363636363636362E-2</v>
      </c>
      <c r="AB32" s="60"/>
    </row>
    <row r="33" spans="1:28" s="13" customFormat="1" ht="21" customHeight="1" x14ac:dyDescent="0.25">
      <c r="A33" s="60"/>
      <c r="B33" s="318"/>
      <c r="C33" s="295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7" t="s">
        <v>322</v>
      </c>
      <c r="C34" s="75">
        <v>14</v>
      </c>
      <c r="D34" s="74">
        <f>C34</f>
        <v>14</v>
      </c>
      <c r="E34" s="75"/>
      <c r="F34" s="74" t="str">
        <f>IF(E34="","",E34+D34)</f>
        <v/>
      </c>
      <c r="G34" s="75"/>
      <c r="H34" s="74" t="str">
        <f>IF(G34="","",G34+F34)</f>
        <v/>
      </c>
      <c r="I34" s="75"/>
      <c r="J34" s="74" t="str">
        <f>IF(I34="","",I34+H34)</f>
        <v/>
      </c>
      <c r="K34" s="75"/>
      <c r="L34" s="74" t="str">
        <f>IF(K34="","",K34+J34)</f>
        <v/>
      </c>
      <c r="M34" s="75"/>
      <c r="N34" s="74" t="str">
        <f>IF(M34="","",M34+L34)</f>
        <v/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9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14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 t="str">
        <f>IF(E34="","",F34-F33)</f>
        <v/>
      </c>
      <c r="F35" s="98" t="str">
        <f>IF(E34="","",F34/F33)</f>
        <v/>
      </c>
      <c r="G35" s="80" t="str">
        <f>IF(G34="","",H34-H33)</f>
        <v/>
      </c>
      <c r="H35" s="79" t="str">
        <f>IF(G34="","",H34/H33)</f>
        <v/>
      </c>
      <c r="I35" s="80" t="str">
        <f>IF(I34="","",J34-J33)</f>
        <v/>
      </c>
      <c r="J35" s="79" t="str">
        <f>IF(I34="","",J34/J33)</f>
        <v/>
      </c>
      <c r="K35" s="80" t="str">
        <f>IF(K34="","",L34-L33)</f>
        <v/>
      </c>
      <c r="L35" s="79" t="str">
        <f>IF(K34="","",L34/L33)</f>
        <v/>
      </c>
      <c r="M35" s="80" t="str">
        <f>IF(M34="","",N34-N33)</f>
        <v/>
      </c>
      <c r="N35" s="79" t="str">
        <f>IF(M34="","",N34/N33)</f>
        <v/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70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6.8292682926829273E-2</v>
      </c>
      <c r="AB35" s="60"/>
    </row>
    <row r="36" spans="1:28" s="13" customFormat="1" ht="21" customHeight="1" x14ac:dyDescent="0.25">
      <c r="A36" s="60"/>
      <c r="B36" s="68"/>
      <c r="C36" s="292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7" t="s">
        <v>323</v>
      </c>
      <c r="C37" s="75">
        <v>7</v>
      </c>
      <c r="D37" s="74">
        <f>C37</f>
        <v>7</v>
      </c>
      <c r="E37" s="75"/>
      <c r="F37" s="74" t="str">
        <f>IF(E37="","",E37+D37)</f>
        <v/>
      </c>
      <c r="G37" s="75"/>
      <c r="H37" s="74" t="str">
        <f>IF(G37="","",G37+F37)</f>
        <v/>
      </c>
      <c r="I37" s="75"/>
      <c r="J37" s="74" t="str">
        <f>IF(I37="","",I37+H37)</f>
        <v/>
      </c>
      <c r="K37" s="75"/>
      <c r="L37" s="74" t="str">
        <f>IF(K37="","",K37+J37)</f>
        <v/>
      </c>
      <c r="M37" s="75"/>
      <c r="N37" s="74" t="str">
        <f>IF(M37="","",M37+L37)</f>
        <v/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9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7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 t="str">
        <f>IF(E37="","",F37-F36)</f>
        <v/>
      </c>
      <c r="F38" s="98" t="str">
        <f>IF(E37="","",F37/F36)</f>
        <v/>
      </c>
      <c r="G38" s="80" t="str">
        <f>IF(G37="","",H37-H36)</f>
        <v/>
      </c>
      <c r="H38" s="79" t="str">
        <f>IF(G37="","",H37/H36)</f>
        <v/>
      </c>
      <c r="I38" s="80" t="str">
        <f>IF(I37="","",J37-J36)</f>
        <v/>
      </c>
      <c r="J38" s="79" t="str">
        <f>IF(I37="","",J37/J36)</f>
        <v/>
      </c>
      <c r="K38" s="80" t="str">
        <f>IF(K37="","",L37-L36)</f>
        <v/>
      </c>
      <c r="L38" s="79" t="str">
        <f>IF(K37="","",L37/L36)</f>
        <v/>
      </c>
      <c r="M38" s="80" t="str">
        <f>IF(M37="","",N37-N36)</f>
        <v/>
      </c>
      <c r="N38" s="79" t="str">
        <f>IF(M37="","",N37/N36)</f>
        <v/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70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3.0973451327433628E-2</v>
      </c>
      <c r="AB38" s="60"/>
    </row>
    <row r="39" spans="1:28" s="13" customFormat="1" ht="21" customHeight="1" x14ac:dyDescent="0.25">
      <c r="A39" s="60"/>
      <c r="B39" s="68"/>
      <c r="C39" s="292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7" t="s">
        <v>324</v>
      </c>
      <c r="C40" s="75">
        <v>13</v>
      </c>
      <c r="D40" s="74">
        <f>C40</f>
        <v>13</v>
      </c>
      <c r="E40" s="75"/>
      <c r="F40" s="74" t="str">
        <f>IF(E40="","",E40+D40)</f>
        <v/>
      </c>
      <c r="G40" s="75"/>
      <c r="H40" s="74" t="str">
        <f>IF(G40="","",G40+F40)</f>
        <v/>
      </c>
      <c r="I40" s="75"/>
      <c r="J40" s="74" t="str">
        <f>IF(I40="","",I40+H40)</f>
        <v/>
      </c>
      <c r="K40" s="75"/>
      <c r="L40" s="74" t="str">
        <f>IF(K40="","",K40+J40)</f>
        <v/>
      </c>
      <c r="M40" s="75"/>
      <c r="N40" s="74" t="str">
        <f>IF(M40="","",M40+L40)</f>
        <v/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9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13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 t="str">
        <f>IF(E40="","",F40-F39)</f>
        <v/>
      </c>
      <c r="F41" s="98" t="str">
        <f>IF(E40="","",F40/F39)</f>
        <v/>
      </c>
      <c r="G41" s="80" t="str">
        <f>IF(G40="","",H40-H39)</f>
        <v/>
      </c>
      <c r="H41" s="79" t="str">
        <f>IF(G40="","",H40/H39)</f>
        <v/>
      </c>
      <c r="I41" s="80" t="str">
        <f>IF(I40="","",J40-J39)</f>
        <v/>
      </c>
      <c r="J41" s="79" t="str">
        <f>IF(I40="","",J40/J39)</f>
        <v/>
      </c>
      <c r="K41" s="80" t="str">
        <f>IF(K40="","",L40-L39)</f>
        <v/>
      </c>
      <c r="L41" s="79" t="str">
        <f>IF(K40="","",L40/L39)</f>
        <v/>
      </c>
      <c r="M41" s="80" t="str">
        <f>IF(M40="","",N40-N39)</f>
        <v/>
      </c>
      <c r="N41" s="79" t="str">
        <f>IF(M40="","",N40/N39)</f>
        <v/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70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5.7522123893805309E-2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 t="str">
        <f>IF(E4="","",E40+E37+E34+E31+E28+E24+E21+E19+E16+E13+E10+E7+E4)</f>
        <v/>
      </c>
      <c r="F43" s="74" t="str">
        <f>IF(E43="","",E43+D43)</f>
        <v/>
      </c>
      <c r="G43" s="259" t="str">
        <f>IF(G4="","",G40+G37+G34+G31+G28+G25+G22+G19+G16+G13+G10+G7+G4)</f>
        <v/>
      </c>
      <c r="H43" s="74" t="str">
        <f>IF(G43="","",G43+F43)</f>
        <v/>
      </c>
      <c r="I43" s="242" t="str">
        <f>IF(I4="","",I40+I37+I34+I31+I28+I25+I22+I19+I16+I13+I10+I7+I4)</f>
        <v/>
      </c>
      <c r="J43" s="74" t="str">
        <f>IF(I43="","",I43+H43)</f>
        <v/>
      </c>
      <c r="K43" s="259" t="str">
        <f>IF(K4="","",K40+K37+K34+K31+K28+K25+K22+K19+K16+K13+K10+K7+K4)</f>
        <v/>
      </c>
      <c r="L43" s="74" t="str">
        <f>IF(K43="","",K43+J43)</f>
        <v/>
      </c>
      <c r="M43" s="259" t="str">
        <f>IF(M4="","",M40+M37+M34+M31+M28+M25+M22+M19+M16+M13+M10+M7+M4)</f>
        <v/>
      </c>
      <c r="N43" s="74" t="str">
        <f>IF(M43="","",M43+L43)</f>
        <v/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9" t="str">
        <f>IF(U43="","",U43+T43)</f>
        <v/>
      </c>
      <c r="W43" s="259" t="str">
        <f>IF(W4="","",W40+W37+W34+W31+W28+W25+W22+W19+W16+W13+W10+W7+W4)</f>
        <v/>
      </c>
      <c r="X43" s="269" t="str">
        <f>IF(W43="","",W43+V43)</f>
        <v/>
      </c>
      <c r="Y43" s="259" t="str">
        <f>IF(Y4="","",Y40+Y37+Y34+Y31+Y28+Y25+Y22+Y19+Y16+Y13+Y10+Y7+Y4)</f>
        <v/>
      </c>
      <c r="Z43" s="269" t="str">
        <f>IF(Y43="","",Y43+X43)</f>
        <v/>
      </c>
      <c r="AA43" s="76">
        <f>AA40+AA37+AA34+AA31+AA28+AA25+AA22+AA19+AA16+AA13+AA10+AA7+AA4</f>
        <v>339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 t="str">
        <f>IF(E4="","",F43-F42)</f>
        <v/>
      </c>
      <c r="F44" s="79" t="str">
        <f>IF(E43="","",F43/F42)</f>
        <v/>
      </c>
      <c r="G44" s="199" t="str">
        <f>IF(G4="","",H43-H42)</f>
        <v/>
      </c>
      <c r="H44" s="79" t="str">
        <f>IF(G43="","",H43/H42)</f>
        <v/>
      </c>
      <c r="I44" s="199" t="str">
        <f>IF(I4="","",J43-J42)</f>
        <v/>
      </c>
      <c r="J44" s="79" t="str">
        <f>IF(I43="","",J43/J42)</f>
        <v/>
      </c>
      <c r="K44" s="199" t="str">
        <f>IF(K4="","",L43-L42)</f>
        <v/>
      </c>
      <c r="L44" s="79" t="str">
        <f>IF(K43="","",L43/L42)</f>
        <v/>
      </c>
      <c r="M44" s="199" t="str">
        <f>IF(M4="","",N43-N42)</f>
        <v/>
      </c>
      <c r="N44" s="79" t="str">
        <f>IF(M43="","",N43/N42)</f>
        <v/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70" t="str">
        <f>IF(U43="","",V43/V42)</f>
        <v/>
      </c>
      <c r="W44" s="199" t="str">
        <f>IF(W4="","",X43-X42)</f>
        <v/>
      </c>
      <c r="X44" s="270" t="str">
        <f>IF(W43="","",X43/X42)</f>
        <v/>
      </c>
      <c r="Y44" s="199" t="str">
        <f>IF(Y4="","",Z43-Z42)</f>
        <v/>
      </c>
      <c r="Z44" s="270" t="str">
        <f>IF(Y43="","",Z43/Z42)</f>
        <v/>
      </c>
      <c r="AA44" s="81">
        <f>AA43/AA42</f>
        <v>5.7234509539084925E-2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2">
        <f>U45+T45</f>
        <v>1355</v>
      </c>
      <c r="W45" s="220">
        <f>W99</f>
        <v>133</v>
      </c>
      <c r="X45" s="272">
        <f>W45+V45</f>
        <v>1488</v>
      </c>
      <c r="Y45" s="220">
        <f>Y99</f>
        <v>106</v>
      </c>
      <c r="Z45" s="272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 t="str">
        <f>E100</f>
        <v/>
      </c>
      <c r="F46" s="74" t="str">
        <f>IF(E46="","",E46+D46)</f>
        <v/>
      </c>
      <c r="G46" s="228" t="str">
        <f>G100</f>
        <v/>
      </c>
      <c r="H46" s="257" t="str">
        <f>IF(G46="","",G46+F46)</f>
        <v/>
      </c>
      <c r="I46" s="228" t="str">
        <f>I100</f>
        <v/>
      </c>
      <c r="J46" s="257" t="str">
        <f>IF(I46="","",I46+H46)</f>
        <v/>
      </c>
      <c r="K46" s="228" t="str">
        <f>K100</f>
        <v/>
      </c>
      <c r="L46" s="257" t="str">
        <f>IF(K46="","",K46+J46)</f>
        <v/>
      </c>
      <c r="M46" s="228" t="str">
        <f>M100</f>
        <v/>
      </c>
      <c r="N46" s="257" t="str">
        <f>IF(M46="","",M46+L46)</f>
        <v/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61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 t="str">
        <f>IF(E46="","",F46-F45)</f>
        <v/>
      </c>
      <c r="F47" s="246" t="str">
        <f>IF(E46="","",F46/F45)</f>
        <v/>
      </c>
      <c r="G47" s="247" t="str">
        <f>IF(G46="","",H46-H45)</f>
        <v/>
      </c>
      <c r="H47" s="246" t="str">
        <f>IF(G46="","",H46/H45)</f>
        <v/>
      </c>
      <c r="I47" s="247" t="str">
        <f>IF(I46="","",J46-J45)</f>
        <v/>
      </c>
      <c r="J47" s="246" t="str">
        <f>IF(I46="","",J46/J45)</f>
        <v/>
      </c>
      <c r="K47" s="247" t="str">
        <f>IF(K46="","",L46-L45)</f>
        <v/>
      </c>
      <c r="L47" s="265" t="str">
        <f>IF(K46="","",L46/L45)</f>
        <v/>
      </c>
      <c r="M47" s="247" t="str">
        <f>IF(M46="","",N46-N45)</f>
        <v/>
      </c>
      <c r="N47" s="246" t="str">
        <f>IF(M46="","",N46/N45)</f>
        <v/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3.8268506900878296E-2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2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 t="str">
        <f>IF(E43="","",E46+E43)</f>
        <v/>
      </c>
      <c r="F49" s="74" t="str">
        <f>IF(E49="","",E49+D49)</f>
        <v/>
      </c>
      <c r="G49" s="228" t="str">
        <f>IF(G43="","",G46+G43)</f>
        <v/>
      </c>
      <c r="H49" s="74" t="str">
        <f>IF(G49="","",G49+F49)</f>
        <v/>
      </c>
      <c r="I49" s="228" t="str">
        <f>IF(I43="","",I46+I43)</f>
        <v/>
      </c>
      <c r="J49" s="74" t="str">
        <f>IF(I49="","",I49+H49)</f>
        <v/>
      </c>
      <c r="K49" s="228" t="str">
        <f>IF(K43="","",K46+K43)</f>
        <v/>
      </c>
      <c r="L49" s="74" t="str">
        <f>IF(K49="","",K49+J49)</f>
        <v/>
      </c>
      <c r="M49" s="228" t="str">
        <f>IF(M43="","",M46+M43)</f>
        <v/>
      </c>
      <c r="N49" s="74" t="str">
        <f>IF(M49="","",M49+L49)</f>
        <v/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9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400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 t="str">
        <f>IF(E49="","",F49-F48)</f>
        <v/>
      </c>
      <c r="F50" s="246" t="str">
        <f>IF(E49="","",F49/F48)</f>
        <v/>
      </c>
      <c r="G50" s="247" t="str">
        <f>IF(G49="","",H49-H48)</f>
        <v/>
      </c>
      <c r="H50" s="246" t="str">
        <f>IF(G49="","",H49/H48)</f>
        <v/>
      </c>
      <c r="I50" s="247" t="str">
        <f>IF(I49="","",J49-J48)</f>
        <v/>
      </c>
      <c r="J50" s="246" t="str">
        <f>IF(I49="","",J49/J48)</f>
        <v/>
      </c>
      <c r="K50" s="247" t="str">
        <f>IF(K49="","",L49-L48)</f>
        <v/>
      </c>
      <c r="L50" s="246" t="str">
        <f>IF(K49="","",L49/L48)</f>
        <v/>
      </c>
      <c r="M50" s="247" t="str">
        <f>IF(M49="","",N49-N48)</f>
        <v/>
      </c>
      <c r="N50" s="246" t="str">
        <f>IF(M49="","",N49/N48)</f>
        <v/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5.3212717839563654E-2</v>
      </c>
      <c r="AB50" s="60"/>
    </row>
    <row r="51" spans="1:28" s="13" customFormat="1" ht="21" customHeight="1" x14ac:dyDescent="0.25">
      <c r="A51" s="60"/>
      <c r="B51" s="72" t="s">
        <v>91</v>
      </c>
      <c r="C51" s="296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51" t="s">
        <v>92</v>
      </c>
      <c r="C52" s="241">
        <v>15</v>
      </c>
      <c r="D52" s="74">
        <f>C52</f>
        <v>15</v>
      </c>
      <c r="E52" s="244"/>
      <c r="F52" s="74" t="str">
        <f>IF(E52="","",E52+D52)</f>
        <v/>
      </c>
      <c r="G52" s="248"/>
      <c r="H52" s="74" t="str">
        <f>IF(G52="","",G52+F52)</f>
        <v/>
      </c>
      <c r="I52" s="263"/>
      <c r="J52" s="74" t="str">
        <f>IF(I52="","",I52+H52)</f>
        <v/>
      </c>
      <c r="K52" s="248"/>
      <c r="L52" s="74" t="str">
        <f>IF(K52="","",K52+J52)</f>
        <v/>
      </c>
      <c r="M52" s="248"/>
      <c r="N52" s="74" t="str">
        <f>IF(M52="","",M52+L52)</f>
        <v/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9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15</v>
      </c>
      <c r="AB52" s="60"/>
    </row>
    <row r="53" spans="1:28" s="13" customFormat="1" ht="21" customHeight="1" thickBot="1" x14ac:dyDescent="0.3">
      <c r="A53" s="60"/>
      <c r="B53" s="352"/>
      <c r="C53" s="101">
        <f>IF(C52=0,"",D52-D51)</f>
        <v>9</v>
      </c>
      <c r="D53" s="102">
        <f>IF(C52=0,"",D52/D51)</f>
        <v>2.5</v>
      </c>
      <c r="E53" s="103" t="str">
        <f>IF(E52=0,"",F52-F51)</f>
        <v/>
      </c>
      <c r="F53" s="102" t="str">
        <f>IF(E52=0,"",F52/F51)</f>
        <v/>
      </c>
      <c r="G53" s="103" t="str">
        <f>IF(G52=0,"",H52-H51)</f>
        <v/>
      </c>
      <c r="H53" s="102" t="str">
        <f>IF(G52=0,"",H52/H51)</f>
        <v/>
      </c>
      <c r="I53" s="103" t="str">
        <f>IF(I52=0,"",J52-J51)</f>
        <v/>
      </c>
      <c r="J53" s="102" t="str">
        <f>IF(I52=0,"",J52/J51)</f>
        <v/>
      </c>
      <c r="K53" s="103" t="str">
        <f>IF(K52=0,"",L52-L51)</f>
        <v/>
      </c>
      <c r="L53" s="102" t="str">
        <f>IF(K52=0,"",L52/L51)</f>
        <v/>
      </c>
      <c r="M53" s="103" t="str">
        <f>IF(M52=0,"",N52-N51)</f>
        <v/>
      </c>
      <c r="N53" s="102" t="str">
        <f>IF(M52=0,"",N52/N51)</f>
        <v/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3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0.12605042016806722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4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435</v>
      </c>
      <c r="D55" s="107"/>
      <c r="E55" s="83" t="s">
        <v>460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4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459</v>
      </c>
      <c r="D56" s="73"/>
      <c r="E56" s="74" t="s">
        <v>461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4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4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令和７年１月分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7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8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7" t="s">
        <v>325</v>
      </c>
      <c r="C61" s="75">
        <v>0</v>
      </c>
      <c r="D61" s="74">
        <f>C61</f>
        <v>0</v>
      </c>
      <c r="E61" s="75"/>
      <c r="F61" s="74" t="str">
        <f>IF(E61="","",E61+D61)</f>
        <v/>
      </c>
      <c r="G61" s="75"/>
      <c r="H61" s="74" t="str">
        <f>IF(G61="","",G61+F61)</f>
        <v/>
      </c>
      <c r="I61" s="75"/>
      <c r="J61" s="74" t="str">
        <f>IF(I61="","",I61+H61)</f>
        <v/>
      </c>
      <c r="K61" s="75"/>
      <c r="L61" s="74" t="str">
        <f>IF(K61="","",K61+J61)</f>
        <v/>
      </c>
      <c r="M61" s="75"/>
      <c r="N61" s="74" t="str">
        <f>IF(M61="","",M61+L61)</f>
        <v/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9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0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 t="str">
        <f>IF(E61="","",F61-F60)</f>
        <v/>
      </c>
      <c r="F62" s="79" t="str">
        <f>IF(E61="","",F61/F60)</f>
        <v/>
      </c>
      <c r="G62" s="80" t="str">
        <f>IF(G61="","",H61-H60)</f>
        <v/>
      </c>
      <c r="H62" s="79" t="str">
        <f>IF(G61="","",H61/H60)</f>
        <v/>
      </c>
      <c r="I62" s="80" t="str">
        <f>IF(I61="","",J61-J60)</f>
        <v/>
      </c>
      <c r="J62" s="79" t="str">
        <f>IF(I61="","",J61/J60)</f>
        <v/>
      </c>
      <c r="K62" s="80" t="str">
        <f>IF(K61="","",L61-L60)</f>
        <v/>
      </c>
      <c r="L62" s="79" t="str">
        <f>IF(K61="","",L61/L60)</f>
        <v/>
      </c>
      <c r="M62" s="80" t="str">
        <f>IF(M61="","",N61-N60)</f>
        <v/>
      </c>
      <c r="N62" s="79" t="str">
        <f>IF(M61="","",N61/N60)</f>
        <v/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70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7" t="s">
        <v>326</v>
      </c>
      <c r="C64" s="75">
        <v>2</v>
      </c>
      <c r="D64" s="74">
        <f>C64</f>
        <v>2</v>
      </c>
      <c r="E64" s="75"/>
      <c r="F64" s="74" t="str">
        <f>IF(E64="","",E64+D64)</f>
        <v/>
      </c>
      <c r="G64" s="75"/>
      <c r="H64" s="74" t="str">
        <f>IF(G64="","",G64+F64)</f>
        <v/>
      </c>
      <c r="I64" s="75"/>
      <c r="J64" s="74" t="str">
        <f>IF(I64="","",I64+H64)</f>
        <v/>
      </c>
      <c r="K64" s="75"/>
      <c r="L64" s="74" t="str">
        <f>IF(K64="","",K64+J64)</f>
        <v/>
      </c>
      <c r="M64" s="75"/>
      <c r="N64" s="74" t="str">
        <f>IF(M64="","",M64+L64)</f>
        <v/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9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2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 t="str">
        <f>IF(E64="","",F64-F63)</f>
        <v/>
      </c>
      <c r="F65" s="79" t="str">
        <f>IF(E64="","",F64/F63)</f>
        <v/>
      </c>
      <c r="G65" s="80" t="str">
        <f>IF(G64="","",H64-H63)</f>
        <v/>
      </c>
      <c r="H65" s="79" t="str">
        <f>IF(G64="","",H64/H63)</f>
        <v/>
      </c>
      <c r="I65" s="80" t="str">
        <f>IF(I64="","",J64-J63)</f>
        <v/>
      </c>
      <c r="J65" s="79" t="str">
        <f>IF(I64="","",J64/J63)</f>
        <v/>
      </c>
      <c r="K65" s="80" t="str">
        <f>IF(K64="","",L64-L63)</f>
        <v/>
      </c>
      <c r="L65" s="79" t="str">
        <f>IF(K64="","",L64/L63)</f>
        <v/>
      </c>
      <c r="M65" s="80" t="str">
        <f>IF(M64="","",N64-N63)</f>
        <v/>
      </c>
      <c r="N65" s="79" t="str">
        <f>IF(M64="","",N64/N63)</f>
        <v/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70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3.0303030303030304E-2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7" t="s">
        <v>327</v>
      </c>
      <c r="C67" s="75">
        <v>8</v>
      </c>
      <c r="D67" s="74">
        <f>C67</f>
        <v>8</v>
      </c>
      <c r="E67" s="75"/>
      <c r="F67" s="74" t="str">
        <f>IF(E67="","",E67+D67)</f>
        <v/>
      </c>
      <c r="G67" s="75"/>
      <c r="H67" s="74" t="str">
        <f>IF(G67="","",G67+F67)</f>
        <v/>
      </c>
      <c r="I67" s="75"/>
      <c r="J67" s="74" t="str">
        <f>IF(I67="","",I67+H67)</f>
        <v/>
      </c>
      <c r="K67" s="75"/>
      <c r="L67" s="74" t="str">
        <f>IF(K67="","",K67+J67)</f>
        <v/>
      </c>
      <c r="M67" s="75"/>
      <c r="N67" s="74" t="str">
        <f>IF(M67="","",M67+L67)</f>
        <v/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9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8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 t="str">
        <f>IF(E67="","",F67-F66)</f>
        <v/>
      </c>
      <c r="F68" s="79" t="str">
        <f>IF(E67="","",F67/F66)</f>
        <v/>
      </c>
      <c r="G68" s="80" t="str">
        <f>IF(G67="","",H67-H66)</f>
        <v/>
      </c>
      <c r="H68" s="79" t="str">
        <f>IF(G67="","",H67/H66)</f>
        <v/>
      </c>
      <c r="I68" s="80" t="str">
        <f>IF(I67="","",J67-J66)</f>
        <v/>
      </c>
      <c r="J68" s="79" t="str">
        <f>IF(I67="","",J67/J66)</f>
        <v/>
      </c>
      <c r="K68" s="80" t="str">
        <f>IF(K67="","",L67-L66)</f>
        <v/>
      </c>
      <c r="L68" s="79" t="str">
        <f>IF(K67="","",L67/L66)</f>
        <v/>
      </c>
      <c r="M68" s="80" t="str">
        <f>IF(M67="","",N67-N66)</f>
        <v/>
      </c>
      <c r="N68" s="79" t="str">
        <f>IF(M67="","",N67/N66)</f>
        <v/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70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9.4117647058823528E-2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7" t="s">
        <v>328</v>
      </c>
      <c r="C70" s="75">
        <v>0</v>
      </c>
      <c r="D70" s="74">
        <f>C70</f>
        <v>0</v>
      </c>
      <c r="E70" s="75"/>
      <c r="F70" s="74" t="str">
        <f>IF(E70="","",E70+D70)</f>
        <v/>
      </c>
      <c r="G70" s="75"/>
      <c r="H70" s="74" t="str">
        <f>IF(G70="","",G70+F70)</f>
        <v/>
      </c>
      <c r="I70" s="75"/>
      <c r="J70" s="74" t="str">
        <f>IF(I70="","",I70+H70)</f>
        <v/>
      </c>
      <c r="K70" s="75"/>
      <c r="L70" s="74" t="str">
        <f>IF(K70="","",K70+J70)</f>
        <v/>
      </c>
      <c r="M70" s="75"/>
      <c r="N70" s="74" t="str">
        <f>IF(M70="","",M70+L70)</f>
        <v/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9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0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 t="str">
        <f>IF(E70="","",F70-F69)</f>
        <v/>
      </c>
      <c r="F71" s="79" t="str">
        <f>IF(E70="","",F70/F69)</f>
        <v/>
      </c>
      <c r="G71" s="80" t="str">
        <f>IF(G70="","",H70-H69)</f>
        <v/>
      </c>
      <c r="H71" s="79" t="str">
        <f>IF(G70="","",H70/H69)</f>
        <v/>
      </c>
      <c r="I71" s="80" t="str">
        <f>IF(I70="","",J70-J69)</f>
        <v/>
      </c>
      <c r="J71" s="79" t="str">
        <f>IF(I70="","",J70/J69)</f>
        <v/>
      </c>
      <c r="K71" s="80" t="str">
        <f>IF(K70="","",L70-L69)</f>
        <v/>
      </c>
      <c r="L71" s="79" t="str">
        <f>IF(K70="","",L70/L69)</f>
        <v/>
      </c>
      <c r="M71" s="80" t="str">
        <f>IF(M70="","",N70-N69)</f>
        <v/>
      </c>
      <c r="N71" s="79" t="str">
        <f>IF(M70="","",N70/N69)</f>
        <v/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70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0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7" t="s">
        <v>329</v>
      </c>
      <c r="C73" s="75">
        <v>0</v>
      </c>
      <c r="D73" s="74">
        <f>C73</f>
        <v>0</v>
      </c>
      <c r="E73" s="75"/>
      <c r="F73" s="74" t="str">
        <f>IF(E73="","",E73+D73)</f>
        <v/>
      </c>
      <c r="G73" s="75"/>
      <c r="H73" s="74" t="str">
        <f>IF(G73="","",G73+F73)</f>
        <v/>
      </c>
      <c r="I73" s="75"/>
      <c r="J73" s="74" t="str">
        <f>IF(I73="","",I73+H73)</f>
        <v/>
      </c>
      <c r="K73" s="75"/>
      <c r="L73" s="74" t="str">
        <f>IF(K73="","",K73+J73)</f>
        <v/>
      </c>
      <c r="M73" s="75"/>
      <c r="N73" s="74" t="str">
        <f>IF(M73="","",M73+L73)</f>
        <v/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9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0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 t="str">
        <f>IF(E73="","",F73-F72)</f>
        <v/>
      </c>
      <c r="F74" s="79" t="str">
        <f>IF(E73="","",F73/F72)</f>
        <v/>
      </c>
      <c r="G74" s="80" t="str">
        <f>IF(G73="","",H73-H72)</f>
        <v/>
      </c>
      <c r="H74" s="79" t="str">
        <f>IF(G73="","",H73/H72)</f>
        <v/>
      </c>
      <c r="I74" s="80" t="str">
        <f>IF(I73="","",J73-J72)</f>
        <v/>
      </c>
      <c r="J74" s="79" t="str">
        <f>IF(I73="","",J73/J72)</f>
        <v/>
      </c>
      <c r="K74" s="80" t="str">
        <f>IF(K73="","",L73-L72)</f>
        <v/>
      </c>
      <c r="L74" s="79" t="str">
        <f>IF(K73="","",L73/L72)</f>
        <v/>
      </c>
      <c r="M74" s="80" t="str">
        <f>IF(M73="","",N73-N72)</f>
        <v/>
      </c>
      <c r="N74" s="79" t="str">
        <f>IF(M73="","",N73/N72)</f>
        <v/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70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0</v>
      </c>
      <c r="AB74" s="60"/>
    </row>
    <row r="75" spans="1:28" s="13" customFormat="1" ht="24" customHeight="1" x14ac:dyDescent="0.25">
      <c r="A75" s="60"/>
      <c r="B75" s="68"/>
      <c r="C75" s="292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7" t="s">
        <v>330</v>
      </c>
      <c r="C76" s="75">
        <v>2</v>
      </c>
      <c r="D76" s="74">
        <f>C76</f>
        <v>2</v>
      </c>
      <c r="E76" s="75"/>
      <c r="F76" s="74" t="str">
        <f>IF(E76="","",E76+D76)</f>
        <v/>
      </c>
      <c r="G76" s="75"/>
      <c r="H76" s="74" t="str">
        <f>IF(G76="","",G76+F76)</f>
        <v/>
      </c>
      <c r="I76" s="75"/>
      <c r="J76" s="74" t="str">
        <f>IF(I76="","",I76+H76)</f>
        <v/>
      </c>
      <c r="K76" s="75"/>
      <c r="L76" s="74" t="str">
        <f>IF(K76="","",K76+J76)</f>
        <v/>
      </c>
      <c r="M76" s="75"/>
      <c r="N76" s="74" t="str">
        <f>IF(M76="","",M76+L76)</f>
        <v/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9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2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 t="str">
        <f>IF(E76="","",F76-F75)</f>
        <v/>
      </c>
      <c r="F77" s="79" t="str">
        <f>IF(E76="","",F76/F75)</f>
        <v/>
      </c>
      <c r="G77" s="80" t="str">
        <f>IF(G76="","",H76-H75)</f>
        <v/>
      </c>
      <c r="H77" s="79" t="str">
        <f>IF(G76="","",H76/H75)</f>
        <v/>
      </c>
      <c r="I77" s="80" t="str">
        <f>IF(I76="","",J76-J75)</f>
        <v/>
      </c>
      <c r="J77" s="79" t="str">
        <f>IF(I76="","",J76/J75)</f>
        <v/>
      </c>
      <c r="K77" s="80" t="str">
        <f>IF(K76="","",L76-L75)</f>
        <v/>
      </c>
      <c r="L77" s="79" t="str">
        <f>IF(K76="","",L76/L75)</f>
        <v/>
      </c>
      <c r="M77" s="80" t="str">
        <f>IF(M76="","",N76-N75)</f>
        <v/>
      </c>
      <c r="N77" s="79" t="str">
        <f>IF(M76="","",N76/N75)</f>
        <v/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70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4.2553191489361701E-2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7" t="s">
        <v>331</v>
      </c>
      <c r="C79" s="75">
        <v>2</v>
      </c>
      <c r="D79" s="74">
        <f>C79</f>
        <v>2</v>
      </c>
      <c r="E79" s="75"/>
      <c r="F79" s="74" t="str">
        <f>IF(E79="","",E79+D79)</f>
        <v/>
      </c>
      <c r="G79" s="75"/>
      <c r="H79" s="74" t="str">
        <f>IF(G79="","",G79+F79)</f>
        <v/>
      </c>
      <c r="I79" s="75"/>
      <c r="J79" s="74" t="str">
        <f>IF(I79="","",I79+H79)</f>
        <v/>
      </c>
      <c r="K79" s="75"/>
      <c r="L79" s="74" t="str">
        <f>IF(K79="","",K79+J79)</f>
        <v/>
      </c>
      <c r="M79" s="75"/>
      <c r="N79" s="74" t="str">
        <f>IF(M79="","",M79+L79)</f>
        <v/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9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2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 t="str">
        <f>IF(E79="","",F79-F78)</f>
        <v/>
      </c>
      <c r="F80" s="79" t="str">
        <f>IF(E79="","",F79/F78)</f>
        <v/>
      </c>
      <c r="G80" s="80" t="str">
        <f>IF(G79="","",H79-H78)</f>
        <v/>
      </c>
      <c r="H80" s="79" t="str">
        <f>IF(G79="","",H79/H78)</f>
        <v/>
      </c>
      <c r="I80" s="80" t="str">
        <f>IF(I79="","",J79-J78)</f>
        <v/>
      </c>
      <c r="J80" s="79" t="str">
        <f>IF(I79="","",J79/J78)</f>
        <v/>
      </c>
      <c r="K80" s="80" t="str">
        <f>IF(K79="","",L79-L78)</f>
        <v/>
      </c>
      <c r="L80" s="79" t="str">
        <f>IF(K79="","",L79/L78)</f>
        <v/>
      </c>
      <c r="M80" s="80" t="str">
        <f>IF(M79="","",N79-N78)</f>
        <v/>
      </c>
      <c r="N80" s="79" t="str">
        <f>IF(M79="","",N79/N78)</f>
        <v/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70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2.3529411764705882E-2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7" t="s">
        <v>332</v>
      </c>
      <c r="C82" s="75">
        <v>13</v>
      </c>
      <c r="D82" s="74">
        <f>C82</f>
        <v>13</v>
      </c>
      <c r="E82" s="75"/>
      <c r="F82" s="74" t="str">
        <f>IF(E82="","",E82+D82)</f>
        <v/>
      </c>
      <c r="G82" s="75"/>
      <c r="H82" s="74" t="str">
        <f>IF(G82="","",G82+F82)</f>
        <v/>
      </c>
      <c r="I82" s="75"/>
      <c r="J82" s="74" t="str">
        <f>IF(I82="","",I82+H82)</f>
        <v/>
      </c>
      <c r="K82" s="75"/>
      <c r="L82" s="74" t="str">
        <f>IF(K82="","",K82+J82)</f>
        <v/>
      </c>
      <c r="M82" s="75"/>
      <c r="N82" s="74" t="str">
        <f>IF(M82="","",M82+L82)</f>
        <v/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9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13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 t="str">
        <f>IF(E82="","",F82-F81)</f>
        <v/>
      </c>
      <c r="F83" s="79" t="str">
        <f>IF(E82="","",F82/F81)</f>
        <v/>
      </c>
      <c r="G83" s="80" t="str">
        <f>IF(G82="","",H82-H81)</f>
        <v/>
      </c>
      <c r="H83" s="79" t="str">
        <f>IF(G82="","",H82/H81)</f>
        <v/>
      </c>
      <c r="I83" s="80" t="str">
        <f>IF(I82="","",J82-J81)</f>
        <v/>
      </c>
      <c r="J83" s="79" t="str">
        <f>IF(I82="","",J82/J81)</f>
        <v/>
      </c>
      <c r="K83" s="80" t="str">
        <f>IF(K82="","",L82-L81)</f>
        <v/>
      </c>
      <c r="L83" s="79" t="str">
        <f>IF(K82="","",L82/L81)</f>
        <v/>
      </c>
      <c r="M83" s="80" t="str">
        <f>IF(M82="","",N82-N81)</f>
        <v/>
      </c>
      <c r="N83" s="79" t="str">
        <f>IF(M82="","",N82/N81)</f>
        <v/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70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3.4946236559139782E-2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7" t="s">
        <v>333</v>
      </c>
      <c r="C85" s="75">
        <v>4</v>
      </c>
      <c r="D85" s="74">
        <f>C85</f>
        <v>4</v>
      </c>
      <c r="E85" s="75"/>
      <c r="F85" s="74" t="str">
        <f>IF(E85="","",E85+D85)</f>
        <v/>
      </c>
      <c r="G85" s="75"/>
      <c r="H85" s="74" t="str">
        <f>IF(G85="","",G85+F85)</f>
        <v/>
      </c>
      <c r="I85" s="75"/>
      <c r="J85" s="74" t="str">
        <f>IF(I85="","",I85+H85)</f>
        <v/>
      </c>
      <c r="K85" s="75"/>
      <c r="L85" s="74" t="str">
        <f>IF(K85="","",K85+J85)</f>
        <v/>
      </c>
      <c r="M85" s="75"/>
      <c r="N85" s="74" t="str">
        <f>IF(M85="","",M85+L85)</f>
        <v/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9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4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 t="str">
        <f>IF(E85="","",F85-F84)</f>
        <v/>
      </c>
      <c r="F86" s="79" t="str">
        <f>IF(E85="","",F85/F84)</f>
        <v/>
      </c>
      <c r="G86" s="80" t="str">
        <f>IF(G85="","",H85-H84)</f>
        <v/>
      </c>
      <c r="H86" s="79" t="str">
        <f>IF(G85="","",H85/H84)</f>
        <v/>
      </c>
      <c r="I86" s="80" t="str">
        <f>IF(I85="","",J85-J84)</f>
        <v/>
      </c>
      <c r="J86" s="79" t="str">
        <f>IF(I85="","",J85/J84)</f>
        <v/>
      </c>
      <c r="K86" s="80" t="str">
        <f>IF(K85="","",L85-L84)</f>
        <v/>
      </c>
      <c r="L86" s="79" t="str">
        <f>IF(K85="","",L85/L84)</f>
        <v/>
      </c>
      <c r="M86" s="80" t="str">
        <f>IF(M85="","",N85-N84)</f>
        <v/>
      </c>
      <c r="N86" s="79" t="str">
        <f>IF(M85="","",N85/N84)</f>
        <v/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70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6.8965517241379309E-2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7" t="s">
        <v>334</v>
      </c>
      <c r="C88" s="75">
        <v>2</v>
      </c>
      <c r="D88" s="74">
        <f>C88</f>
        <v>2</v>
      </c>
      <c r="E88" s="75"/>
      <c r="F88" s="74" t="str">
        <f>IF(E88="","",E88+D88)</f>
        <v/>
      </c>
      <c r="G88" s="75"/>
      <c r="H88" s="74" t="str">
        <f>IF(G88="","",G88+F88)</f>
        <v/>
      </c>
      <c r="I88" s="75"/>
      <c r="J88" s="74" t="str">
        <f>IF(I88="","",I88+H88)</f>
        <v/>
      </c>
      <c r="K88" s="75"/>
      <c r="L88" s="74" t="str">
        <f>IF(K88="","",K88+J88)</f>
        <v/>
      </c>
      <c r="M88" s="75"/>
      <c r="N88" s="74" t="str">
        <f>IF(M88="","",M88+L88)</f>
        <v/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9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2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 t="str">
        <f>IF(E88="","",F88-F87)</f>
        <v/>
      </c>
      <c r="F89" s="79" t="str">
        <f>IF(E88="","",F88/F87)</f>
        <v/>
      </c>
      <c r="G89" s="80" t="str">
        <f>IF(G88="","",H88-H87)</f>
        <v/>
      </c>
      <c r="H89" s="79" t="str">
        <f>IF(G88="","",H88/H87)</f>
        <v/>
      </c>
      <c r="I89" s="80" t="str">
        <f>IF(I88="","",J88-J87)</f>
        <v/>
      </c>
      <c r="J89" s="79" t="str">
        <f>IF(I88="","",J88/J87)</f>
        <v/>
      </c>
      <c r="K89" s="80" t="str">
        <f>IF(K88="","",L88-L87)</f>
        <v/>
      </c>
      <c r="L89" s="79" t="str">
        <f>IF(K88="","",L88/L87)</f>
        <v/>
      </c>
      <c r="M89" s="80" t="str">
        <f>IF(M88="","",N88-N87)</f>
        <v/>
      </c>
      <c r="N89" s="79" t="str">
        <f>IF(M88="","",N88/N87)</f>
        <v/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70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2.1276595744680851E-2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7" t="s">
        <v>335</v>
      </c>
      <c r="C91" s="75">
        <v>3</v>
      </c>
      <c r="D91" s="74">
        <f>C91</f>
        <v>3</v>
      </c>
      <c r="E91" s="75"/>
      <c r="F91" s="74" t="str">
        <f>IF(E91="","",E91+D91)</f>
        <v/>
      </c>
      <c r="G91" s="75"/>
      <c r="H91" s="74" t="str">
        <f>IF(G91="","",G91+F91)</f>
        <v/>
      </c>
      <c r="I91" s="75"/>
      <c r="J91" s="74" t="str">
        <f>IF(I91="","",I91+H91)</f>
        <v/>
      </c>
      <c r="K91" s="75"/>
      <c r="L91" s="74" t="str">
        <f>IF(K91="","",K91+J91)</f>
        <v/>
      </c>
      <c r="M91" s="75"/>
      <c r="N91" s="74" t="str">
        <f>IF(M91="","",M91+L91)</f>
        <v/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9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3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 t="str">
        <f>IF(E91="","",F91-F90)</f>
        <v/>
      </c>
      <c r="F92" s="79" t="str">
        <f>IF(E91="","",F91/F90)</f>
        <v/>
      </c>
      <c r="G92" s="80" t="str">
        <f>IF(G91="","",H91-H90)</f>
        <v/>
      </c>
      <c r="H92" s="79" t="str">
        <f>IF(G91="","",H91/H90)</f>
        <v/>
      </c>
      <c r="I92" s="80" t="str">
        <f>IF(I91="","",J91-J90)</f>
        <v/>
      </c>
      <c r="J92" s="79" t="str">
        <f>IF(I91="","",J91/J90)</f>
        <v/>
      </c>
      <c r="K92" s="80" t="str">
        <f>IF(K91="","",L91-L90)</f>
        <v/>
      </c>
      <c r="L92" s="79" t="str">
        <f>IF(K91="","",L91/L90)</f>
        <v/>
      </c>
      <c r="M92" s="80" t="str">
        <f>IF(M91="","",N91-N90)</f>
        <v/>
      </c>
      <c r="N92" s="79" t="str">
        <f>IF(M91="","",N91/N90)</f>
        <v/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70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6.3829787234042548E-2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7" t="s">
        <v>336</v>
      </c>
      <c r="C94" s="75">
        <v>25</v>
      </c>
      <c r="D94" s="74">
        <f>C94</f>
        <v>25</v>
      </c>
      <c r="E94" s="75"/>
      <c r="F94" s="74" t="str">
        <f>IF(E94="","",E94+D94)</f>
        <v/>
      </c>
      <c r="G94" s="75"/>
      <c r="H94" s="74" t="str">
        <f>IF(G94="","",G94+F94)</f>
        <v/>
      </c>
      <c r="I94" s="75"/>
      <c r="J94" s="74" t="str">
        <f>IF(I94="","",I94+H94)</f>
        <v/>
      </c>
      <c r="K94" s="75"/>
      <c r="L94" s="74" t="str">
        <f>IF(K94="","",K94+J94)</f>
        <v/>
      </c>
      <c r="M94" s="75"/>
      <c r="N94" s="74" t="str">
        <f>IF(M94="","",M94+L94)</f>
        <v/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9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25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 t="str">
        <f>IF(E94="","",F94-F93)</f>
        <v/>
      </c>
      <c r="F95" s="79" t="str">
        <f>IF(E94="","",F94/F93)</f>
        <v/>
      </c>
      <c r="G95" s="80" t="str">
        <f>IF(G94="","",H94-H93)</f>
        <v/>
      </c>
      <c r="H95" s="79" t="str">
        <f>IF(G94="","",H94/H93)</f>
        <v/>
      </c>
      <c r="I95" s="80" t="str">
        <f>IF(I94="","",J94-J93)</f>
        <v/>
      </c>
      <c r="J95" s="79" t="str">
        <f>IF(I94="","",J94/J93)</f>
        <v/>
      </c>
      <c r="K95" s="80" t="str">
        <f>IF(K94="","",L94-L93)</f>
        <v/>
      </c>
      <c r="L95" s="79" t="str">
        <f>IF(K94="","",L94/L93)</f>
        <v/>
      </c>
      <c r="M95" s="80" t="str">
        <f>IF(M94="","",N94-N93)</f>
        <v/>
      </c>
      <c r="N95" s="79" t="str">
        <f>IF(M94="","",N94/N93)</f>
        <v/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70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4.6992481203007516E-2</v>
      </c>
      <c r="AB95" s="60"/>
    </row>
    <row r="96" spans="1:28" s="13" customFormat="1" ht="24" customHeight="1" x14ac:dyDescent="0.25">
      <c r="A96" s="60"/>
      <c r="B96" s="68"/>
      <c r="C96" s="296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7" t="s">
        <v>337</v>
      </c>
      <c r="C97" s="75">
        <v>0</v>
      </c>
      <c r="D97" s="74">
        <f>C97</f>
        <v>0</v>
      </c>
      <c r="E97" s="75"/>
      <c r="F97" s="74" t="str">
        <f>IF(E97="","",E97+D97)</f>
        <v/>
      </c>
      <c r="G97" s="75"/>
      <c r="H97" s="74" t="str">
        <f>IF(G97="","",G97+F97)</f>
        <v/>
      </c>
      <c r="I97" s="75"/>
      <c r="J97" s="74" t="str">
        <f>IF(I97="","",I97+H97)</f>
        <v/>
      </c>
      <c r="K97" s="75"/>
      <c r="L97" s="74" t="str">
        <f>IF(K97="","",K97+J97)</f>
        <v/>
      </c>
      <c r="M97" s="75"/>
      <c r="N97" s="74" t="str">
        <f>IF(M97="","",M97+L97)</f>
        <v/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9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0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 t="str">
        <f>IF(E97="","",F97-F96)</f>
        <v/>
      </c>
      <c r="F98" s="79" t="str">
        <f>IF(E97="","",F97/F96)</f>
        <v/>
      </c>
      <c r="G98" s="80" t="str">
        <f>IF(G97="","",H97-H96)</f>
        <v/>
      </c>
      <c r="H98" s="79" t="str">
        <f>IF(G97="","",H97/H96)</f>
        <v/>
      </c>
      <c r="I98" s="80" t="str">
        <f>IF(I97="","",J97-J96)</f>
        <v/>
      </c>
      <c r="J98" s="79" t="str">
        <f>IF(I97="","",J97/J96)</f>
        <v/>
      </c>
      <c r="K98" s="80" t="str">
        <f>IF(K97="","",L97-L96)</f>
        <v/>
      </c>
      <c r="L98" s="79" t="str">
        <f>IF(K97="","",L97/L96)</f>
        <v/>
      </c>
      <c r="M98" s="80" t="str">
        <f>IF(M97="","",N97-N96)</f>
        <v/>
      </c>
      <c r="N98" s="79" t="str">
        <f>IF(M97="","",N97/N96)</f>
        <v/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70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</v>
      </c>
      <c r="AB98" s="60"/>
    </row>
    <row r="99" spans="1:28" s="13" customFormat="1" ht="24" customHeight="1" x14ac:dyDescent="0.25">
      <c r="A99" s="60"/>
      <c r="B99" s="68"/>
      <c r="C99" s="354">
        <f>C60+C63+C66+C69+C72+C75+C78+C81+C84+C87+C90+C93+C96</f>
        <v>60</v>
      </c>
      <c r="D99" s="269">
        <f>C99</f>
        <v>60</v>
      </c>
      <c r="E99" s="355">
        <f>IF(E60="","",(E60+E63+E66+E69+E72+E75+E78+E81+E84+E87+E90+E93+E96))</f>
        <v>127</v>
      </c>
      <c r="F99" s="269">
        <f>IF(E99="","",E99+D99)</f>
        <v>187</v>
      </c>
      <c r="G99" s="355">
        <f>IF(G60="","",(G60+G63+G66+G69+G72+G75+G78+G81+G84+G87+G90+G93+G96))</f>
        <v>87</v>
      </c>
      <c r="H99" s="269">
        <f>IF(G99="","",G99+F99)</f>
        <v>274</v>
      </c>
      <c r="I99" s="355">
        <f>IF(I60="","",(I60+I63+I66+I69+I72+I75+I78+I81+I84+I87+I90+I93+I96))</f>
        <v>165</v>
      </c>
      <c r="J99" s="269">
        <f>IF(I99="","",I99+H99)</f>
        <v>439</v>
      </c>
      <c r="K99" s="355">
        <f>IF(K60="","",(K60+K63+K66+K69+K72+K75+K78+K81+K84+K87+K90+K93+K96))</f>
        <v>188</v>
      </c>
      <c r="L99" s="269">
        <f>IF(K99="","",K99+J99)</f>
        <v>627</v>
      </c>
      <c r="M99" s="355">
        <f>IF(M60="","",(M60+M63+M66+M69+M72+M75+M78+M81+M84+M87+M90+M93+M96))</f>
        <v>128</v>
      </c>
      <c r="N99" s="269">
        <f>IF(M99="","",M99+L99)</f>
        <v>755</v>
      </c>
      <c r="O99" s="355">
        <f>IF(O60="","",(O60+O63+O66+O69+O72+O75+O78+O81+O84+O87+O90+O93+O96))</f>
        <v>239</v>
      </c>
      <c r="P99" s="269">
        <f>IF(O99="","",O99+N99)</f>
        <v>994</v>
      </c>
      <c r="Q99" s="355">
        <f>IF(Q60="","",(Q60+Q63+Q66+Q69+Q72+Q75+Q78+Q81+Q84+Q87+Q90+Q93+Q96))</f>
        <v>81</v>
      </c>
      <c r="R99" s="269">
        <f>IF(Q99="","",Q99+P99)</f>
        <v>1075</v>
      </c>
      <c r="S99" s="355">
        <f>IF(S60="","",(S60+S63+S66+S69+S72+S75+S78+S81+S84+S87+S90+S93+S96))</f>
        <v>193</v>
      </c>
      <c r="T99" s="269">
        <f>IF(S99="","",S99+R99)</f>
        <v>1268</v>
      </c>
      <c r="U99" s="355">
        <f>IF(U60="","",(U60+U63+U66+U69+U72+U75+U78+U81+U84+U87+U90+U93+U96))</f>
        <v>87</v>
      </c>
      <c r="V99" s="269">
        <f>IF(U99="","",U99+T99)</f>
        <v>1355</v>
      </c>
      <c r="W99" s="355">
        <f>IF(W60="","",(W60+W63+W66+W69+W72+W75+W78+W81+W84+W87+W90+W93+W96))</f>
        <v>133</v>
      </c>
      <c r="X99" s="269">
        <f>IF(W99="","",W99+V99)</f>
        <v>1488</v>
      </c>
      <c r="Y99" s="355">
        <f>IF(Y60="","",(Y60+Y63+Y66+Y69+Y72+Y75+Y78+Y81+Y84+Y87+Y90+Y93+Y96))</f>
        <v>106</v>
      </c>
      <c r="Z99" s="269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 t="str">
        <f>IF(E61="","",(E61+E64+E67+E70+E73+E76+E79+E82+E85+E88+E91+E94+E97))</f>
        <v/>
      </c>
      <c r="F100" s="74" t="str">
        <f>IF(E100="","",E100+D100)</f>
        <v/>
      </c>
      <c r="G100" s="248" t="str">
        <f>IF(G61="","",(G61+G64+G67+G70+G73+G76+G79+G82+G85+G88+G91+G94+G97))</f>
        <v/>
      </c>
      <c r="H100" s="74" t="str">
        <f>IF(G100="","",G100+F100)</f>
        <v/>
      </c>
      <c r="I100" s="263" t="str">
        <f>IF(I61="","",(I61+I64+I67+I70+I73+I76+I79+I82+I85+I88+I91+I94+I97))</f>
        <v/>
      </c>
      <c r="J100" s="74" t="str">
        <f>IF(I100="","",I100+H100)</f>
        <v/>
      </c>
      <c r="K100" s="248" t="str">
        <f>IF(K61="","",(K61+K64+K67+K70+K73+K76+K79+K82+K85+K88+K91+K94+K97))</f>
        <v/>
      </c>
      <c r="L100" s="74" t="str">
        <f>IF(K100="","",K100+J100)</f>
        <v/>
      </c>
      <c r="M100" s="248" t="str">
        <f>IF(M61="","",(M61+M64+M67+M70+M73+M76+M79+M82+M85+M88+M91+M94+M97))</f>
        <v/>
      </c>
      <c r="N100" s="74" t="str">
        <f>IF(M100="","",M100+L100)</f>
        <v/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9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61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 t="str">
        <f>IF(E100="","",F100-F99)</f>
        <v/>
      </c>
      <c r="F101" s="102" t="str">
        <f>IF(E100="","",F100/F99)</f>
        <v/>
      </c>
      <c r="G101" s="103" t="str">
        <f>IF(G100="","",H100-H99)</f>
        <v/>
      </c>
      <c r="H101" s="102" t="str">
        <f>IF(G100="","",H100/H99)</f>
        <v/>
      </c>
      <c r="I101" s="103" t="str">
        <f>IF(I100="","",J100-J99)</f>
        <v/>
      </c>
      <c r="J101" s="102" t="str">
        <f>IF(I100="","",J100/J99)</f>
        <v/>
      </c>
      <c r="K101" s="103" t="str">
        <f>IF(K100="","",L100-L99)</f>
        <v/>
      </c>
      <c r="L101" s="102" t="str">
        <f>IF(K100="","",L100/L99)</f>
        <v/>
      </c>
      <c r="M101" s="103" t="str">
        <f>IF(M100="","",N100-N99)</f>
        <v/>
      </c>
      <c r="N101" s="102" t="str">
        <f>IF(M100="","",N100/N99)</f>
        <v/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3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3.8268506900878296E-2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4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435</v>
      </c>
      <c r="D103" s="107"/>
      <c r="E103" s="83" t="s">
        <v>460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4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459</v>
      </c>
      <c r="D104" s="73"/>
      <c r="E104" s="74" t="s">
        <v>461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4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4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5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B2" sqref="B2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令和７年１月分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8" t="s">
        <v>338</v>
      </c>
      <c r="D3" s="132">
        <v>68</v>
      </c>
      <c r="E3" s="133">
        <v>74</v>
      </c>
      <c r="F3" s="132"/>
      <c r="G3" s="133"/>
      <c r="H3" s="132"/>
      <c r="I3" s="133"/>
      <c r="J3" s="132"/>
      <c r="K3" s="133"/>
      <c r="L3" s="132"/>
      <c r="M3" s="133"/>
      <c r="N3" s="132"/>
      <c r="O3" s="133"/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3">
        <f>SUM(D3,F3,H3,J3,L3,N3,P3,R3,T3,V3,X3,Z3)</f>
        <v>68</v>
      </c>
      <c r="AC3" s="134">
        <f>SUM(E3,G3,I3,K3,M3,O3,Q3,S3,U3,W3,Y3,AA3)</f>
        <v>74</v>
      </c>
      <c r="AD3" s="60"/>
    </row>
    <row r="4" spans="1:30" s="13" customFormat="1" ht="21.9" customHeight="1" x14ac:dyDescent="0.25">
      <c r="A4" s="60"/>
      <c r="B4" s="130"/>
      <c r="C4" s="298" t="s">
        <v>339</v>
      </c>
      <c r="D4" s="132">
        <v>3</v>
      </c>
      <c r="E4" s="133">
        <v>5</v>
      </c>
      <c r="F4" s="132"/>
      <c r="G4" s="133"/>
      <c r="H4" s="132"/>
      <c r="I4" s="133"/>
      <c r="J4" s="132"/>
      <c r="K4" s="133"/>
      <c r="L4" s="132"/>
      <c r="M4" s="133"/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4">
        <f t="shared" ref="AB4:AC32" si="0">SUM(D4,F4,H4,J4,L4,N4,P4,R4,T4,V4,X4,Z4)</f>
        <v>3</v>
      </c>
      <c r="AC4" s="135">
        <f>SUM(E4,G4,I4,K4,M4,O4,Q4,S4,U4,W4,Y4,AA4)</f>
        <v>5</v>
      </c>
      <c r="AD4" s="60"/>
    </row>
    <row r="5" spans="1:30" s="13" customFormat="1" ht="21.9" customHeight="1" x14ac:dyDescent="0.25">
      <c r="A5" s="60"/>
      <c r="B5" s="130"/>
      <c r="C5" s="298" t="s">
        <v>340</v>
      </c>
      <c r="D5" s="132">
        <v>72</v>
      </c>
      <c r="E5" s="133">
        <v>121</v>
      </c>
      <c r="F5" s="132"/>
      <c r="G5" s="133"/>
      <c r="H5" s="132"/>
      <c r="I5" s="133"/>
      <c r="J5" s="132"/>
      <c r="K5" s="133"/>
      <c r="L5" s="132"/>
      <c r="M5" s="133"/>
      <c r="N5" s="132"/>
      <c r="O5" s="133"/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4">
        <f t="shared" si="0"/>
        <v>72</v>
      </c>
      <c r="AC5" s="135">
        <f t="shared" si="0"/>
        <v>121</v>
      </c>
      <c r="AD5" s="60"/>
    </row>
    <row r="6" spans="1:30" s="13" customFormat="1" ht="21.9" customHeight="1" x14ac:dyDescent="0.25">
      <c r="A6" s="60"/>
      <c r="B6" s="130"/>
      <c r="C6" s="298" t="s">
        <v>341</v>
      </c>
      <c r="D6" s="132">
        <v>65</v>
      </c>
      <c r="E6" s="133">
        <v>76</v>
      </c>
      <c r="F6" s="132"/>
      <c r="G6" s="133"/>
      <c r="H6" s="132"/>
      <c r="I6" s="133"/>
      <c r="J6" s="132"/>
      <c r="K6" s="133"/>
      <c r="L6" s="132"/>
      <c r="M6" s="133"/>
      <c r="N6" s="132"/>
      <c r="O6" s="133"/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4">
        <f t="shared" si="0"/>
        <v>65</v>
      </c>
      <c r="AC6" s="135">
        <f t="shared" si="0"/>
        <v>76</v>
      </c>
      <c r="AD6" s="60"/>
    </row>
    <row r="7" spans="1:30" s="13" customFormat="1" ht="21.9" customHeight="1" x14ac:dyDescent="0.25">
      <c r="A7" s="60"/>
      <c r="B7" s="136" t="s">
        <v>115</v>
      </c>
      <c r="C7" s="298" t="s">
        <v>342</v>
      </c>
      <c r="D7" s="132">
        <v>2</v>
      </c>
      <c r="E7" s="133">
        <v>2</v>
      </c>
      <c r="F7" s="132"/>
      <c r="G7" s="133"/>
      <c r="H7" s="132"/>
      <c r="I7" s="133"/>
      <c r="J7" s="132"/>
      <c r="K7" s="133"/>
      <c r="L7" s="132"/>
      <c r="M7" s="133"/>
      <c r="N7" s="132"/>
      <c r="O7" s="133"/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4">
        <f t="shared" si="0"/>
        <v>2</v>
      </c>
      <c r="AC7" s="135">
        <f t="shared" si="0"/>
        <v>2</v>
      </c>
      <c r="AD7" s="60"/>
    </row>
    <row r="8" spans="1:30" s="13" customFormat="1" ht="21.9" customHeight="1" x14ac:dyDescent="0.25">
      <c r="A8" s="60"/>
      <c r="B8" s="130"/>
      <c r="C8" s="298" t="s">
        <v>343</v>
      </c>
      <c r="D8" s="132">
        <v>9</v>
      </c>
      <c r="E8" s="133">
        <v>9</v>
      </c>
      <c r="F8" s="132"/>
      <c r="G8" s="133"/>
      <c r="H8" s="132"/>
      <c r="I8" s="133"/>
      <c r="J8" s="132"/>
      <c r="K8" s="133"/>
      <c r="L8" s="132"/>
      <c r="M8" s="133"/>
      <c r="N8" s="132"/>
      <c r="O8" s="133"/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4">
        <f t="shared" si="0"/>
        <v>9</v>
      </c>
      <c r="AC8" s="135">
        <f t="shared" si="0"/>
        <v>9</v>
      </c>
      <c r="AD8" s="60"/>
    </row>
    <row r="9" spans="1:30" s="13" customFormat="1" ht="21.9" customHeight="1" x14ac:dyDescent="0.25">
      <c r="A9" s="60"/>
      <c r="B9" s="130"/>
      <c r="C9" s="298" t="s">
        <v>344</v>
      </c>
      <c r="D9" s="132">
        <v>5</v>
      </c>
      <c r="E9" s="133">
        <v>5</v>
      </c>
      <c r="F9" s="132"/>
      <c r="G9" s="133"/>
      <c r="H9" s="132"/>
      <c r="I9" s="133"/>
      <c r="J9" s="132"/>
      <c r="K9" s="133"/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4">
        <f t="shared" si="0"/>
        <v>5</v>
      </c>
      <c r="AC9" s="135">
        <f t="shared" si="0"/>
        <v>5</v>
      </c>
      <c r="AD9" s="60"/>
    </row>
    <row r="10" spans="1:30" s="13" customFormat="1" ht="21.9" customHeight="1" x14ac:dyDescent="0.25">
      <c r="A10" s="60"/>
      <c r="B10" s="130"/>
      <c r="C10" s="298" t="s">
        <v>345</v>
      </c>
      <c r="D10" s="132">
        <v>3</v>
      </c>
      <c r="E10" s="133">
        <v>4</v>
      </c>
      <c r="F10" s="132"/>
      <c r="G10" s="133"/>
      <c r="H10" s="132"/>
      <c r="I10" s="133"/>
      <c r="J10" s="132"/>
      <c r="K10" s="133"/>
      <c r="L10" s="132"/>
      <c r="M10" s="133"/>
      <c r="N10" s="132"/>
      <c r="O10" s="133"/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4">
        <f t="shared" si="0"/>
        <v>3</v>
      </c>
      <c r="AC10" s="135">
        <f t="shared" si="0"/>
        <v>4</v>
      </c>
      <c r="AD10" s="60"/>
    </row>
    <row r="11" spans="1:30" s="13" customFormat="1" ht="21.9" customHeight="1" x14ac:dyDescent="0.25">
      <c r="A11" s="60"/>
      <c r="B11" s="130"/>
      <c r="C11" s="298" t="s">
        <v>346</v>
      </c>
      <c r="D11" s="132">
        <v>5</v>
      </c>
      <c r="E11" s="133">
        <v>5</v>
      </c>
      <c r="F11" s="132"/>
      <c r="G11" s="133"/>
      <c r="H11" s="132"/>
      <c r="I11" s="133"/>
      <c r="J11" s="132"/>
      <c r="K11" s="133"/>
      <c r="L11" s="132"/>
      <c r="M11" s="133"/>
      <c r="N11" s="132"/>
      <c r="O11" s="133"/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4">
        <f t="shared" si="0"/>
        <v>5</v>
      </c>
      <c r="AC11" s="135">
        <f t="shared" si="0"/>
        <v>5</v>
      </c>
      <c r="AD11" s="60"/>
    </row>
    <row r="12" spans="1:30" s="13" customFormat="1" ht="21.9" customHeight="1" x14ac:dyDescent="0.25">
      <c r="A12" s="60"/>
      <c r="B12" s="137"/>
      <c r="C12" s="299" t="s">
        <v>347</v>
      </c>
      <c r="D12" s="132">
        <v>4</v>
      </c>
      <c r="E12" s="133">
        <v>4</v>
      </c>
      <c r="F12" s="132"/>
      <c r="G12" s="133"/>
      <c r="H12" s="132"/>
      <c r="I12" s="133"/>
      <c r="J12" s="132"/>
      <c r="K12" s="133"/>
      <c r="L12" s="132"/>
      <c r="M12" s="133"/>
      <c r="N12" s="132"/>
      <c r="O12" s="133"/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4">
        <f t="shared" si="0"/>
        <v>4</v>
      </c>
      <c r="AC12" s="135">
        <f t="shared" si="0"/>
        <v>4</v>
      </c>
      <c r="AD12" s="60"/>
    </row>
    <row r="13" spans="1:30" s="13" customFormat="1" ht="21.9" customHeight="1" x14ac:dyDescent="0.25">
      <c r="A13" s="60"/>
      <c r="B13" s="130"/>
      <c r="C13" s="300" t="s">
        <v>348</v>
      </c>
      <c r="D13" s="132">
        <v>14</v>
      </c>
      <c r="E13" s="133">
        <v>14</v>
      </c>
      <c r="F13" s="132"/>
      <c r="G13" s="133"/>
      <c r="H13" s="132"/>
      <c r="I13" s="133"/>
      <c r="J13" s="132"/>
      <c r="K13" s="133"/>
      <c r="L13" s="132"/>
      <c r="M13" s="133"/>
      <c r="N13" s="132"/>
      <c r="O13" s="133"/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4">
        <f t="shared" si="0"/>
        <v>14</v>
      </c>
      <c r="AC13" s="135">
        <f t="shared" si="0"/>
        <v>14</v>
      </c>
      <c r="AD13" s="60"/>
    </row>
    <row r="14" spans="1:30" s="13" customFormat="1" ht="21.9" customHeight="1" x14ac:dyDescent="0.25">
      <c r="A14" s="60"/>
      <c r="B14" s="130"/>
      <c r="C14" s="301" t="s">
        <v>349</v>
      </c>
      <c r="D14" s="132">
        <v>6</v>
      </c>
      <c r="E14" s="133">
        <v>7</v>
      </c>
      <c r="F14" s="132"/>
      <c r="G14" s="133"/>
      <c r="H14" s="132"/>
      <c r="I14" s="133"/>
      <c r="J14" s="132"/>
      <c r="K14" s="133"/>
      <c r="L14" s="132"/>
      <c r="M14" s="133"/>
      <c r="N14" s="132"/>
      <c r="O14" s="133"/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4">
        <f t="shared" si="0"/>
        <v>6</v>
      </c>
      <c r="AC14" s="135">
        <f t="shared" si="0"/>
        <v>7</v>
      </c>
      <c r="AD14" s="60"/>
    </row>
    <row r="15" spans="1:30" s="13" customFormat="1" ht="21.9" customHeight="1" thickBot="1" x14ac:dyDescent="0.3">
      <c r="A15" s="60"/>
      <c r="B15" s="139"/>
      <c r="C15" s="302" t="s">
        <v>350</v>
      </c>
      <c r="D15" s="143">
        <v>13</v>
      </c>
      <c r="E15" s="150">
        <v>13</v>
      </c>
      <c r="F15" s="143"/>
      <c r="G15" s="150"/>
      <c r="H15" s="143"/>
      <c r="I15" s="150"/>
      <c r="J15" s="143"/>
      <c r="K15" s="150"/>
      <c r="L15" s="143"/>
      <c r="M15" s="150"/>
      <c r="N15" s="143"/>
      <c r="O15" s="150"/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41"/>
      <c r="AB15" s="345">
        <f t="shared" si="0"/>
        <v>13</v>
      </c>
      <c r="AC15" s="140">
        <f>SUM(E15,G15,I15,K15,M15,O15,Q15,S15,U15,W15,Y15,AA15)</f>
        <v>13</v>
      </c>
      <c r="AD15" s="60"/>
    </row>
    <row r="16" spans="1:30" s="13" customFormat="1" ht="21.9" customHeight="1" x14ac:dyDescent="0.25">
      <c r="A16" s="60"/>
      <c r="B16" s="130"/>
      <c r="C16" s="298" t="s">
        <v>351</v>
      </c>
      <c r="D16" s="132">
        <v>0</v>
      </c>
      <c r="E16" s="133">
        <v>0</v>
      </c>
      <c r="F16" s="132"/>
      <c r="G16" s="133"/>
      <c r="H16" s="132"/>
      <c r="I16" s="133"/>
      <c r="J16" s="132"/>
      <c r="K16" s="133"/>
      <c r="L16" s="132"/>
      <c r="M16" s="133"/>
      <c r="N16" s="132"/>
      <c r="O16" s="133"/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3">
        <f t="shared" si="0"/>
        <v>0</v>
      </c>
      <c r="AC16" s="134">
        <f t="shared" si="0"/>
        <v>0</v>
      </c>
      <c r="AD16" s="60"/>
    </row>
    <row r="17" spans="1:30" s="13" customFormat="1" ht="21.9" customHeight="1" x14ac:dyDescent="0.25">
      <c r="A17" s="60"/>
      <c r="B17" s="136" t="s">
        <v>116</v>
      </c>
      <c r="C17" s="298" t="s">
        <v>352</v>
      </c>
      <c r="D17" s="132">
        <v>0</v>
      </c>
      <c r="E17" s="133">
        <v>0</v>
      </c>
      <c r="F17" s="132"/>
      <c r="G17" s="133"/>
      <c r="H17" s="132"/>
      <c r="I17" s="133"/>
      <c r="J17" s="132"/>
      <c r="K17" s="133"/>
      <c r="L17" s="132"/>
      <c r="M17" s="133"/>
      <c r="N17" s="132"/>
      <c r="O17" s="133"/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4">
        <f t="shared" si="0"/>
        <v>0</v>
      </c>
      <c r="AC17" s="135">
        <f t="shared" si="0"/>
        <v>0</v>
      </c>
      <c r="AD17" s="60"/>
    </row>
    <row r="18" spans="1:30" s="13" customFormat="1" ht="21.75" customHeight="1" thickBot="1" x14ac:dyDescent="0.3">
      <c r="A18" s="60"/>
      <c r="B18" s="333"/>
      <c r="C18" s="303" t="s">
        <v>353</v>
      </c>
      <c r="D18" s="143">
        <v>0</v>
      </c>
      <c r="E18" s="150">
        <v>0</v>
      </c>
      <c r="F18" s="143"/>
      <c r="G18" s="150"/>
      <c r="H18" s="143"/>
      <c r="I18" s="150"/>
      <c r="J18" s="143"/>
      <c r="K18" s="150"/>
      <c r="L18" s="143"/>
      <c r="M18" s="150"/>
      <c r="N18" s="143"/>
      <c r="O18" s="150"/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41"/>
      <c r="AB18" s="345">
        <f t="shared" si="0"/>
        <v>0</v>
      </c>
      <c r="AC18" s="140">
        <f t="shared" si="0"/>
        <v>0</v>
      </c>
      <c r="AD18" s="60"/>
    </row>
    <row r="19" spans="1:30" s="13" customFormat="1" ht="21.9" customHeight="1" thickBot="1" x14ac:dyDescent="0.3">
      <c r="A19" s="60"/>
      <c r="B19" s="334" t="s">
        <v>117</v>
      </c>
      <c r="C19" s="299" t="s">
        <v>354</v>
      </c>
      <c r="D19" s="322">
        <v>2</v>
      </c>
      <c r="E19" s="324">
        <v>2</v>
      </c>
      <c r="F19" s="322"/>
      <c r="G19" s="324"/>
      <c r="H19" s="322"/>
      <c r="I19" s="324"/>
      <c r="J19" s="322"/>
      <c r="K19" s="324"/>
      <c r="L19" s="322"/>
      <c r="M19" s="324"/>
      <c r="N19" s="322"/>
      <c r="O19" s="324"/>
      <c r="P19" s="322"/>
      <c r="Q19" s="324"/>
      <c r="R19" s="322"/>
      <c r="S19" s="324"/>
      <c r="T19" s="322"/>
      <c r="U19" s="324"/>
      <c r="V19" s="322"/>
      <c r="W19" s="324"/>
      <c r="X19" s="322"/>
      <c r="Y19" s="324"/>
      <c r="Z19" s="322"/>
      <c r="AA19" s="342"/>
      <c r="AB19" s="346">
        <f t="shared" si="0"/>
        <v>2</v>
      </c>
      <c r="AC19" s="145">
        <f>SUM(E19,G19,I19,K19,M19,O19,Q19,S19,U19,W19,Y19,AA19)</f>
        <v>2</v>
      </c>
      <c r="AD19" s="60"/>
    </row>
    <row r="20" spans="1:30" s="13" customFormat="1" ht="21.9" customHeight="1" x14ac:dyDescent="0.25">
      <c r="A20" s="60"/>
      <c r="B20" s="136" t="s">
        <v>118</v>
      </c>
      <c r="C20" s="307" t="s">
        <v>355</v>
      </c>
      <c r="D20" s="132">
        <v>5</v>
      </c>
      <c r="E20" s="133">
        <v>5</v>
      </c>
      <c r="F20" s="132"/>
      <c r="G20" s="133"/>
      <c r="H20" s="132"/>
      <c r="I20" s="133"/>
      <c r="J20" s="132"/>
      <c r="K20" s="133"/>
      <c r="L20" s="132"/>
      <c r="M20" s="133"/>
      <c r="N20" s="132"/>
      <c r="O20" s="133"/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3">
        <f t="shared" si="0"/>
        <v>5</v>
      </c>
      <c r="AC20" s="134">
        <f t="shared" si="0"/>
        <v>5</v>
      </c>
      <c r="AD20" s="60"/>
    </row>
    <row r="21" spans="1:30" s="13" customFormat="1" ht="21.9" customHeight="1" thickBot="1" x14ac:dyDescent="0.3">
      <c r="A21" s="60"/>
      <c r="B21" s="139"/>
      <c r="C21" s="338" t="s">
        <v>450</v>
      </c>
      <c r="D21" s="143">
        <v>3</v>
      </c>
      <c r="E21" s="150">
        <v>3</v>
      </c>
      <c r="F21" s="143"/>
      <c r="G21" s="150"/>
      <c r="H21" s="143"/>
      <c r="I21" s="150"/>
      <c r="J21" s="143"/>
      <c r="K21" s="150"/>
      <c r="L21" s="143"/>
      <c r="M21" s="150"/>
      <c r="N21" s="143"/>
      <c r="O21" s="150"/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41"/>
      <c r="AB21" s="345">
        <f t="shared" si="0"/>
        <v>3</v>
      </c>
      <c r="AC21" s="140">
        <f t="shared" si="0"/>
        <v>3</v>
      </c>
      <c r="AD21" s="60"/>
    </row>
    <row r="22" spans="1:30" s="13" customFormat="1" ht="21.9" customHeight="1" x14ac:dyDescent="0.25">
      <c r="A22" s="60"/>
      <c r="B22" s="130"/>
      <c r="C22" s="307" t="s">
        <v>451</v>
      </c>
      <c r="D22" s="132">
        <v>0</v>
      </c>
      <c r="E22" s="133">
        <v>0</v>
      </c>
      <c r="F22" s="132"/>
      <c r="G22" s="133"/>
      <c r="H22" s="132"/>
      <c r="I22" s="133"/>
      <c r="J22" s="132"/>
      <c r="K22" s="133"/>
      <c r="L22" s="132"/>
      <c r="M22" s="133"/>
      <c r="N22" s="132"/>
      <c r="O22" s="133"/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3">
        <f t="shared" si="0"/>
        <v>0</v>
      </c>
      <c r="AC22" s="134">
        <f t="shared" si="0"/>
        <v>0</v>
      </c>
      <c r="AD22" s="60"/>
    </row>
    <row r="23" spans="1:30" s="13" customFormat="1" ht="21.9" customHeight="1" x14ac:dyDescent="0.25">
      <c r="A23" s="60"/>
      <c r="B23" s="136" t="s">
        <v>119</v>
      </c>
      <c r="C23" s="339" t="s">
        <v>452</v>
      </c>
      <c r="D23" s="132">
        <v>0</v>
      </c>
      <c r="E23" s="133">
        <v>0</v>
      </c>
      <c r="F23" s="132"/>
      <c r="G23" s="133"/>
      <c r="H23" s="132"/>
      <c r="I23" s="133"/>
      <c r="J23" s="132"/>
      <c r="K23" s="133"/>
      <c r="L23" s="132"/>
      <c r="M23" s="133"/>
      <c r="N23" s="132"/>
      <c r="O23" s="133"/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4">
        <f t="shared" si="0"/>
        <v>0</v>
      </c>
      <c r="AC23" s="135">
        <f t="shared" si="0"/>
        <v>0</v>
      </c>
      <c r="AD23" s="60"/>
    </row>
    <row r="24" spans="1:30" s="13" customFormat="1" ht="21.9" customHeight="1" x14ac:dyDescent="0.25">
      <c r="A24" s="60"/>
      <c r="B24" s="130"/>
      <c r="C24" s="299" t="s">
        <v>453</v>
      </c>
      <c r="D24" s="132">
        <v>0</v>
      </c>
      <c r="E24" s="133">
        <v>0</v>
      </c>
      <c r="F24" s="132"/>
      <c r="G24" s="133"/>
      <c r="H24" s="132"/>
      <c r="I24" s="133"/>
      <c r="J24" s="132"/>
      <c r="K24" s="133"/>
      <c r="L24" s="132"/>
      <c r="M24" s="133"/>
      <c r="N24" s="132"/>
      <c r="O24" s="133"/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4">
        <f t="shared" si="0"/>
        <v>0</v>
      </c>
      <c r="AC24" s="135">
        <f t="shared" si="0"/>
        <v>0</v>
      </c>
      <c r="AD24" s="60"/>
    </row>
    <row r="25" spans="1:30" s="13" customFormat="1" ht="21.9" customHeight="1" thickBot="1" x14ac:dyDescent="0.3">
      <c r="A25" s="60"/>
      <c r="B25" s="146"/>
      <c r="C25" s="340" t="s">
        <v>454</v>
      </c>
      <c r="D25" s="143">
        <v>0</v>
      </c>
      <c r="E25" s="150">
        <v>0</v>
      </c>
      <c r="F25" s="143"/>
      <c r="G25" s="150"/>
      <c r="H25" s="143"/>
      <c r="I25" s="150"/>
      <c r="J25" s="143"/>
      <c r="K25" s="150"/>
      <c r="L25" s="143"/>
      <c r="M25" s="150"/>
      <c r="N25" s="143"/>
      <c r="O25" s="150"/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41"/>
      <c r="AB25" s="345">
        <f t="shared" si="0"/>
        <v>0</v>
      </c>
      <c r="AC25" s="140">
        <f t="shared" si="0"/>
        <v>0</v>
      </c>
      <c r="AD25" s="60"/>
    </row>
    <row r="26" spans="1:30" s="13" customFormat="1" ht="21.9" customHeight="1" x14ac:dyDescent="0.25">
      <c r="A26" s="60"/>
      <c r="B26" s="130"/>
      <c r="C26" s="298" t="s">
        <v>455</v>
      </c>
      <c r="D26" s="132">
        <v>0</v>
      </c>
      <c r="E26" s="133">
        <v>0</v>
      </c>
      <c r="F26" s="132"/>
      <c r="G26" s="133"/>
      <c r="H26" s="132"/>
      <c r="I26" s="133"/>
      <c r="J26" s="132"/>
      <c r="K26" s="133"/>
      <c r="L26" s="132"/>
      <c r="M26" s="133"/>
      <c r="N26" s="132"/>
      <c r="O26" s="133"/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3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8" t="s">
        <v>456</v>
      </c>
      <c r="D27" s="132">
        <v>0</v>
      </c>
      <c r="E27" s="133">
        <v>0</v>
      </c>
      <c r="F27" s="132"/>
      <c r="G27" s="133"/>
      <c r="H27" s="132"/>
      <c r="I27" s="133"/>
      <c r="J27" s="132"/>
      <c r="K27" s="133"/>
      <c r="L27" s="132"/>
      <c r="M27" s="133"/>
      <c r="N27" s="132"/>
      <c r="O27" s="133"/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4">
        <f t="shared" si="0"/>
        <v>0</v>
      </c>
      <c r="AC27" s="135">
        <f t="shared" si="0"/>
        <v>0</v>
      </c>
      <c r="AD27" s="60"/>
    </row>
    <row r="28" spans="1:30" s="13" customFormat="1" ht="21.9" customHeight="1" x14ac:dyDescent="0.25">
      <c r="A28" s="60"/>
      <c r="B28" s="130"/>
      <c r="C28" s="298" t="s">
        <v>457</v>
      </c>
      <c r="D28" s="132">
        <v>0</v>
      </c>
      <c r="E28" s="133">
        <v>0</v>
      </c>
      <c r="F28" s="132"/>
      <c r="G28" s="133"/>
      <c r="H28" s="132"/>
      <c r="I28" s="133"/>
      <c r="J28" s="132"/>
      <c r="K28" s="133"/>
      <c r="L28" s="132"/>
      <c r="M28" s="133"/>
      <c r="N28" s="132"/>
      <c r="O28" s="133"/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4">
        <f t="shared" si="0"/>
        <v>0</v>
      </c>
      <c r="AC28" s="135">
        <f t="shared" si="0"/>
        <v>0</v>
      </c>
      <c r="AD28" s="60"/>
    </row>
    <row r="29" spans="1:30" s="13" customFormat="1" ht="21.9" customHeight="1" thickBot="1" x14ac:dyDescent="0.3">
      <c r="A29" s="60"/>
      <c r="B29" s="139"/>
      <c r="C29" s="305" t="s">
        <v>356</v>
      </c>
      <c r="D29" s="143">
        <v>0</v>
      </c>
      <c r="E29" s="150">
        <v>0</v>
      </c>
      <c r="F29" s="143"/>
      <c r="G29" s="150"/>
      <c r="H29" s="143"/>
      <c r="I29" s="150"/>
      <c r="J29" s="143"/>
      <c r="K29" s="150"/>
      <c r="L29" s="143"/>
      <c r="M29" s="150"/>
      <c r="N29" s="143"/>
      <c r="O29" s="150"/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41"/>
      <c r="AB29" s="345">
        <f t="shared" si="0"/>
        <v>0</v>
      </c>
      <c r="AC29" s="140">
        <f t="shared" si="0"/>
        <v>0</v>
      </c>
      <c r="AD29" s="60"/>
    </row>
    <row r="30" spans="1:30" s="13" customFormat="1" ht="21.9" customHeight="1" x14ac:dyDescent="0.25">
      <c r="A30" s="60"/>
      <c r="B30" s="130"/>
      <c r="C30" s="298" t="s">
        <v>357</v>
      </c>
      <c r="D30" s="132">
        <v>1</v>
      </c>
      <c r="E30" s="133">
        <v>1</v>
      </c>
      <c r="F30" s="132"/>
      <c r="G30" s="133"/>
      <c r="H30" s="132"/>
      <c r="I30" s="133"/>
      <c r="J30" s="132"/>
      <c r="K30" s="133"/>
      <c r="L30" s="132"/>
      <c r="M30" s="133"/>
      <c r="N30" s="132"/>
      <c r="O30" s="133"/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3">
        <f t="shared" si="0"/>
        <v>1</v>
      </c>
      <c r="AC30" s="134">
        <f t="shared" si="0"/>
        <v>1</v>
      </c>
      <c r="AD30" s="60"/>
    </row>
    <row r="31" spans="1:30" s="13" customFormat="1" ht="21.9" customHeight="1" x14ac:dyDescent="0.25">
      <c r="A31" s="60"/>
      <c r="B31" s="136" t="s">
        <v>121</v>
      </c>
      <c r="C31" s="298" t="s">
        <v>403</v>
      </c>
      <c r="D31" s="132">
        <v>1</v>
      </c>
      <c r="E31" s="133">
        <v>1</v>
      </c>
      <c r="F31" s="132"/>
      <c r="G31" s="133"/>
      <c r="H31" s="132"/>
      <c r="I31" s="133"/>
      <c r="J31" s="132"/>
      <c r="K31" s="133"/>
      <c r="L31" s="132"/>
      <c r="M31" s="133"/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4">
        <f t="shared" si="0"/>
        <v>1</v>
      </c>
      <c r="AC31" s="135">
        <f t="shared" si="0"/>
        <v>1</v>
      </c>
      <c r="AD31" s="60"/>
    </row>
    <row r="32" spans="1:30" s="13" customFormat="1" ht="21.9" customHeight="1" thickBot="1" x14ac:dyDescent="0.3">
      <c r="A32" s="60"/>
      <c r="B32" s="130"/>
      <c r="C32" s="299" t="s">
        <v>358</v>
      </c>
      <c r="D32" s="132">
        <v>0</v>
      </c>
      <c r="E32" s="133">
        <v>0</v>
      </c>
      <c r="F32" s="132"/>
      <c r="G32" s="133"/>
      <c r="H32" s="132"/>
      <c r="I32" s="133"/>
      <c r="J32" s="132"/>
      <c r="K32" s="133"/>
      <c r="L32" s="132"/>
      <c r="M32" s="133"/>
      <c r="N32" s="132"/>
      <c r="O32" s="133"/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7">
        <f t="shared" si="0"/>
        <v>0</v>
      </c>
      <c r="AC32" s="147">
        <f t="shared" si="0"/>
        <v>0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令和７年１月分　</v>
      </c>
      <c r="C34" s="60"/>
      <c r="D34" s="60" t="s">
        <v>422</v>
      </c>
      <c r="E34" s="60" t="s">
        <v>423</v>
      </c>
      <c r="F34" s="60"/>
      <c r="G34" s="60"/>
      <c r="H34" s="311"/>
      <c r="I34" s="311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8" t="s">
        <v>392</v>
      </c>
      <c r="D36" s="132">
        <v>0</v>
      </c>
      <c r="E36" s="133">
        <v>0</v>
      </c>
      <c r="F36" s="132"/>
      <c r="G36" s="133"/>
      <c r="H36" s="132"/>
      <c r="I36" s="133"/>
      <c r="J36" s="132"/>
      <c r="K36" s="133"/>
      <c r="L36" s="132"/>
      <c r="M36" s="321"/>
      <c r="N36" s="132"/>
      <c r="O36" s="133"/>
      <c r="P36" s="132"/>
      <c r="Q36" s="321"/>
      <c r="R36" s="132"/>
      <c r="S36" s="321"/>
      <c r="T36" s="132"/>
      <c r="U36" s="321"/>
      <c r="V36" s="132"/>
      <c r="W36" s="321"/>
      <c r="X36" s="132"/>
      <c r="Y36" s="321"/>
      <c r="Z36" s="132"/>
      <c r="AA36" s="348"/>
      <c r="AB36" s="343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8" t="s">
        <v>393</v>
      </c>
      <c r="D37" s="132">
        <v>0</v>
      </c>
      <c r="E37" s="133">
        <v>0</v>
      </c>
      <c r="F37" s="132"/>
      <c r="G37" s="133"/>
      <c r="H37" s="132"/>
      <c r="I37" s="133"/>
      <c r="J37" s="132"/>
      <c r="K37" s="133"/>
      <c r="L37" s="132"/>
      <c r="M37" s="321"/>
      <c r="N37" s="132"/>
      <c r="O37" s="133"/>
      <c r="P37" s="132"/>
      <c r="Q37" s="321"/>
      <c r="R37" s="132"/>
      <c r="S37" s="321"/>
      <c r="T37" s="132"/>
      <c r="U37" s="321"/>
      <c r="V37" s="132"/>
      <c r="W37" s="321"/>
      <c r="X37" s="132"/>
      <c r="Y37" s="321"/>
      <c r="Z37" s="132"/>
      <c r="AA37" s="348"/>
      <c r="AB37" s="344">
        <f>SUM(D37,F37,H37,J37,L37,N37,P37,R37,T37,V37,X37,Z37)</f>
        <v>0</v>
      </c>
      <c r="AC37" s="135">
        <f t="shared" ref="AC37:AC64" si="1">SUM(E37,G37,I37,K37,M37,O37,Q37,S37,U37,W37,Y37,AA37)</f>
        <v>0</v>
      </c>
      <c r="AD37" s="60"/>
    </row>
    <row r="38" spans="1:30" s="13" customFormat="1" ht="21.9" customHeight="1" x14ac:dyDescent="0.25">
      <c r="A38" s="60"/>
      <c r="B38" s="130"/>
      <c r="C38" s="298" t="s">
        <v>394</v>
      </c>
      <c r="D38" s="132">
        <v>0</v>
      </c>
      <c r="E38" s="133">
        <v>0</v>
      </c>
      <c r="F38" s="132"/>
      <c r="G38" s="133"/>
      <c r="H38" s="132"/>
      <c r="I38" s="133"/>
      <c r="J38" s="132"/>
      <c r="K38" s="133"/>
      <c r="L38" s="132"/>
      <c r="M38" s="321"/>
      <c r="N38" s="132"/>
      <c r="O38" s="133"/>
      <c r="P38" s="132"/>
      <c r="Q38" s="321"/>
      <c r="R38" s="132"/>
      <c r="S38" s="321"/>
      <c r="T38" s="132"/>
      <c r="U38" s="321"/>
      <c r="V38" s="132"/>
      <c r="W38" s="321"/>
      <c r="X38" s="132"/>
      <c r="Y38" s="321"/>
      <c r="Z38" s="132"/>
      <c r="AA38" s="348"/>
      <c r="AB38" s="344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5" t="s">
        <v>359</v>
      </c>
      <c r="D39" s="143">
        <v>1</v>
      </c>
      <c r="E39" s="150">
        <v>2</v>
      </c>
      <c r="F39" s="143"/>
      <c r="G39" s="150"/>
      <c r="H39" s="143"/>
      <c r="I39" s="150"/>
      <c r="J39" s="143"/>
      <c r="K39" s="150"/>
      <c r="L39" s="143"/>
      <c r="M39" s="323"/>
      <c r="N39" s="143"/>
      <c r="O39" s="150"/>
      <c r="P39" s="143"/>
      <c r="Q39" s="323"/>
      <c r="R39" s="143"/>
      <c r="S39" s="323"/>
      <c r="T39" s="143"/>
      <c r="U39" s="323"/>
      <c r="V39" s="143"/>
      <c r="W39" s="323"/>
      <c r="X39" s="143"/>
      <c r="Y39" s="323"/>
      <c r="Z39" s="143"/>
      <c r="AA39" s="349"/>
      <c r="AB39" s="345">
        <f t="shared" si="2"/>
        <v>1</v>
      </c>
      <c r="AC39" s="140">
        <f t="shared" si="1"/>
        <v>2</v>
      </c>
      <c r="AD39" s="60"/>
    </row>
    <row r="40" spans="1:30" s="13" customFormat="1" ht="21.9" customHeight="1" x14ac:dyDescent="0.25">
      <c r="A40" s="60"/>
      <c r="B40" s="151"/>
      <c r="C40" s="306" t="s">
        <v>360</v>
      </c>
      <c r="D40" s="132">
        <v>7</v>
      </c>
      <c r="E40" s="133">
        <v>9</v>
      </c>
      <c r="F40" s="132"/>
      <c r="G40" s="133"/>
      <c r="H40" s="132"/>
      <c r="I40" s="133"/>
      <c r="J40" s="132"/>
      <c r="K40" s="133"/>
      <c r="L40" s="132"/>
      <c r="M40" s="321"/>
      <c r="N40" s="132"/>
      <c r="O40" s="133"/>
      <c r="P40" s="132"/>
      <c r="Q40" s="321"/>
      <c r="R40" s="132"/>
      <c r="S40" s="321"/>
      <c r="T40" s="132"/>
      <c r="U40" s="321"/>
      <c r="V40" s="132"/>
      <c r="W40" s="321"/>
      <c r="X40" s="132"/>
      <c r="Y40" s="321"/>
      <c r="Z40" s="132"/>
      <c r="AA40" s="348"/>
      <c r="AB40" s="343">
        <f t="shared" si="2"/>
        <v>7</v>
      </c>
      <c r="AC40" s="134">
        <f t="shared" si="1"/>
        <v>9</v>
      </c>
      <c r="AD40" s="60"/>
    </row>
    <row r="41" spans="1:30" s="13" customFormat="1" ht="21.9" customHeight="1" x14ac:dyDescent="0.25">
      <c r="A41" s="60"/>
      <c r="B41" s="136" t="s">
        <v>124</v>
      </c>
      <c r="C41" s="301" t="s">
        <v>361</v>
      </c>
      <c r="D41" s="132">
        <v>0</v>
      </c>
      <c r="E41" s="133">
        <v>0</v>
      </c>
      <c r="F41" s="132"/>
      <c r="G41" s="133"/>
      <c r="H41" s="132"/>
      <c r="I41" s="133"/>
      <c r="J41" s="132"/>
      <c r="K41" s="133"/>
      <c r="L41" s="132"/>
      <c r="M41" s="321"/>
      <c r="N41" s="132"/>
      <c r="O41" s="133"/>
      <c r="P41" s="132"/>
      <c r="Q41" s="321"/>
      <c r="R41" s="132"/>
      <c r="S41" s="321"/>
      <c r="T41" s="132"/>
      <c r="U41" s="321"/>
      <c r="V41" s="132"/>
      <c r="W41" s="321"/>
      <c r="X41" s="132"/>
      <c r="Y41" s="321"/>
      <c r="Z41" s="132"/>
      <c r="AA41" s="348"/>
      <c r="AB41" s="344">
        <f t="shared" si="2"/>
        <v>0</v>
      </c>
      <c r="AC41" s="135">
        <f t="shared" si="1"/>
        <v>0</v>
      </c>
      <c r="AD41" s="60"/>
    </row>
    <row r="42" spans="1:30" s="13" customFormat="1" ht="21.9" customHeight="1" x14ac:dyDescent="0.25">
      <c r="A42" s="60"/>
      <c r="B42" s="130"/>
      <c r="C42" s="298" t="s">
        <v>362</v>
      </c>
      <c r="D42" s="132">
        <v>2</v>
      </c>
      <c r="E42" s="133">
        <v>2</v>
      </c>
      <c r="F42" s="132"/>
      <c r="G42" s="133"/>
      <c r="H42" s="132"/>
      <c r="I42" s="133"/>
      <c r="J42" s="132"/>
      <c r="K42" s="133"/>
      <c r="L42" s="132"/>
      <c r="M42" s="321"/>
      <c r="N42" s="132"/>
      <c r="O42" s="133"/>
      <c r="P42" s="132"/>
      <c r="Q42" s="321"/>
      <c r="R42" s="132"/>
      <c r="S42" s="321"/>
      <c r="T42" s="132"/>
      <c r="U42" s="321"/>
      <c r="V42" s="132"/>
      <c r="W42" s="321"/>
      <c r="X42" s="132"/>
      <c r="Y42" s="321"/>
      <c r="Z42" s="132"/>
      <c r="AA42" s="348"/>
      <c r="AB42" s="344">
        <f t="shared" si="2"/>
        <v>2</v>
      </c>
      <c r="AC42" s="135">
        <f t="shared" si="1"/>
        <v>2</v>
      </c>
      <c r="AD42" s="60"/>
    </row>
    <row r="43" spans="1:30" s="13" customFormat="1" ht="21.9" customHeight="1" thickBot="1" x14ac:dyDescent="0.3">
      <c r="A43" s="60"/>
      <c r="B43" s="141"/>
      <c r="C43" s="303" t="s">
        <v>363</v>
      </c>
      <c r="D43" s="143">
        <v>2</v>
      </c>
      <c r="E43" s="150">
        <v>2</v>
      </c>
      <c r="F43" s="143"/>
      <c r="G43" s="150"/>
      <c r="H43" s="143"/>
      <c r="I43" s="150"/>
      <c r="J43" s="143"/>
      <c r="K43" s="150"/>
      <c r="L43" s="143"/>
      <c r="M43" s="323"/>
      <c r="N43" s="143"/>
      <c r="O43" s="150"/>
      <c r="P43" s="143"/>
      <c r="Q43" s="323"/>
      <c r="R43" s="143"/>
      <c r="S43" s="323"/>
      <c r="T43" s="143"/>
      <c r="U43" s="323"/>
      <c r="V43" s="143"/>
      <c r="W43" s="323"/>
      <c r="X43" s="143"/>
      <c r="Y43" s="323"/>
      <c r="Z43" s="143"/>
      <c r="AA43" s="349"/>
      <c r="AB43" s="345">
        <f t="shared" si="2"/>
        <v>2</v>
      </c>
      <c r="AC43" s="140">
        <f t="shared" si="1"/>
        <v>2</v>
      </c>
      <c r="AD43" s="60"/>
    </row>
    <row r="44" spans="1:30" s="13" customFormat="1" ht="21.9" customHeight="1" x14ac:dyDescent="0.25">
      <c r="A44" s="60"/>
      <c r="B44" s="152"/>
      <c r="C44" s="304" t="s">
        <v>364</v>
      </c>
      <c r="D44" s="132">
        <v>1</v>
      </c>
      <c r="E44" s="133">
        <v>1</v>
      </c>
      <c r="F44" s="132"/>
      <c r="G44" s="133"/>
      <c r="H44" s="132"/>
      <c r="I44" s="133"/>
      <c r="J44" s="132"/>
      <c r="K44" s="133"/>
      <c r="L44" s="132"/>
      <c r="M44" s="321"/>
      <c r="N44" s="132"/>
      <c r="O44" s="133"/>
      <c r="P44" s="132"/>
      <c r="Q44" s="321"/>
      <c r="R44" s="132"/>
      <c r="S44" s="321"/>
      <c r="T44" s="132"/>
      <c r="U44" s="321"/>
      <c r="V44" s="132"/>
      <c r="W44" s="321"/>
      <c r="X44" s="132"/>
      <c r="Y44" s="321"/>
      <c r="Z44" s="132"/>
      <c r="AA44" s="348"/>
      <c r="AB44" s="343">
        <f t="shared" si="2"/>
        <v>1</v>
      </c>
      <c r="AC44" s="134">
        <f t="shared" si="1"/>
        <v>1</v>
      </c>
      <c r="AD44" s="60"/>
    </row>
    <row r="45" spans="1:30" s="13" customFormat="1" ht="21.9" customHeight="1" x14ac:dyDescent="0.25">
      <c r="A45" s="60"/>
      <c r="B45" s="136" t="s">
        <v>125</v>
      </c>
      <c r="C45" s="298" t="s">
        <v>365</v>
      </c>
      <c r="D45" s="132">
        <v>0</v>
      </c>
      <c r="E45" s="133">
        <v>0</v>
      </c>
      <c r="F45" s="132"/>
      <c r="G45" s="133"/>
      <c r="H45" s="132"/>
      <c r="I45" s="133"/>
      <c r="J45" s="132"/>
      <c r="K45" s="133"/>
      <c r="L45" s="132"/>
      <c r="M45" s="321"/>
      <c r="N45" s="132"/>
      <c r="O45" s="133"/>
      <c r="P45" s="132"/>
      <c r="Q45" s="321"/>
      <c r="R45" s="132"/>
      <c r="S45" s="321"/>
      <c r="T45" s="132"/>
      <c r="U45" s="321"/>
      <c r="V45" s="132"/>
      <c r="W45" s="321"/>
      <c r="X45" s="132"/>
      <c r="Y45" s="321"/>
      <c r="Z45" s="132"/>
      <c r="AA45" s="348"/>
      <c r="AB45" s="344">
        <f t="shared" si="2"/>
        <v>0</v>
      </c>
      <c r="AC45" s="135">
        <f t="shared" si="1"/>
        <v>0</v>
      </c>
      <c r="AD45" s="60"/>
    </row>
    <row r="46" spans="1:30" s="13" customFormat="1" ht="21.9" customHeight="1" x14ac:dyDescent="0.25">
      <c r="A46" s="60"/>
      <c r="B46" s="130"/>
      <c r="C46" s="298" t="s">
        <v>404</v>
      </c>
      <c r="D46" s="132">
        <v>3</v>
      </c>
      <c r="E46" s="133">
        <v>3</v>
      </c>
      <c r="F46" s="132"/>
      <c r="G46" s="133"/>
      <c r="H46" s="132"/>
      <c r="I46" s="133"/>
      <c r="J46" s="132"/>
      <c r="K46" s="133"/>
      <c r="L46" s="132"/>
      <c r="M46" s="321"/>
      <c r="N46" s="132"/>
      <c r="O46" s="133"/>
      <c r="P46" s="132"/>
      <c r="Q46" s="321"/>
      <c r="R46" s="132"/>
      <c r="S46" s="321"/>
      <c r="T46" s="132"/>
      <c r="U46" s="321"/>
      <c r="V46" s="132"/>
      <c r="W46" s="321"/>
      <c r="X46" s="132"/>
      <c r="Y46" s="321"/>
      <c r="Z46" s="132"/>
      <c r="AA46" s="348"/>
      <c r="AB46" s="344">
        <f t="shared" si="2"/>
        <v>3</v>
      </c>
      <c r="AC46" s="135">
        <f t="shared" si="1"/>
        <v>3</v>
      </c>
      <c r="AD46" s="60"/>
    </row>
    <row r="47" spans="1:30" s="13" customFormat="1" ht="21.9" customHeight="1" thickBot="1" x14ac:dyDescent="0.3">
      <c r="A47" s="60"/>
      <c r="B47" s="139"/>
      <c r="C47" s="303" t="s">
        <v>395</v>
      </c>
      <c r="D47" s="143">
        <v>0</v>
      </c>
      <c r="E47" s="150">
        <v>0</v>
      </c>
      <c r="F47" s="143"/>
      <c r="G47" s="150"/>
      <c r="H47" s="143"/>
      <c r="I47" s="150"/>
      <c r="J47" s="143"/>
      <c r="K47" s="150"/>
      <c r="L47" s="143"/>
      <c r="M47" s="323"/>
      <c r="N47" s="143"/>
      <c r="O47" s="150"/>
      <c r="P47" s="143"/>
      <c r="Q47" s="323"/>
      <c r="R47" s="143"/>
      <c r="S47" s="323"/>
      <c r="T47" s="143"/>
      <c r="U47" s="323"/>
      <c r="V47" s="143"/>
      <c r="W47" s="323"/>
      <c r="X47" s="143"/>
      <c r="Y47" s="323"/>
      <c r="Z47" s="143"/>
      <c r="AA47" s="349"/>
      <c r="AB47" s="345">
        <f t="shared" si="2"/>
        <v>0</v>
      </c>
      <c r="AC47" s="140">
        <f t="shared" si="1"/>
        <v>0</v>
      </c>
      <c r="AD47" s="60"/>
    </row>
    <row r="48" spans="1:30" s="13" customFormat="1" ht="21.9" customHeight="1" x14ac:dyDescent="0.25">
      <c r="A48" s="60"/>
      <c r="B48" s="130"/>
      <c r="C48" s="298" t="s">
        <v>366</v>
      </c>
      <c r="D48" s="132">
        <v>0</v>
      </c>
      <c r="E48" s="133">
        <v>0</v>
      </c>
      <c r="F48" s="132"/>
      <c r="G48" s="133"/>
      <c r="H48" s="132"/>
      <c r="I48" s="133"/>
      <c r="J48" s="132"/>
      <c r="K48" s="133"/>
      <c r="L48" s="132"/>
      <c r="M48" s="321"/>
      <c r="N48" s="132"/>
      <c r="O48" s="133"/>
      <c r="P48" s="132"/>
      <c r="Q48" s="321"/>
      <c r="R48" s="132"/>
      <c r="S48" s="321"/>
      <c r="T48" s="132"/>
      <c r="U48" s="321"/>
      <c r="V48" s="132"/>
      <c r="W48" s="321"/>
      <c r="X48" s="132"/>
      <c r="Y48" s="321"/>
      <c r="Z48" s="132"/>
      <c r="AA48" s="348"/>
      <c r="AB48" s="343">
        <f t="shared" si="2"/>
        <v>0</v>
      </c>
      <c r="AC48" s="134">
        <f t="shared" si="1"/>
        <v>0</v>
      </c>
      <c r="AD48" s="60"/>
    </row>
    <row r="49" spans="1:30" s="13" customFormat="1" ht="21.9" customHeight="1" x14ac:dyDescent="0.25">
      <c r="A49" s="60"/>
      <c r="B49" s="130"/>
      <c r="C49" s="298" t="s">
        <v>396</v>
      </c>
      <c r="D49" s="132">
        <v>2</v>
      </c>
      <c r="E49" s="133">
        <v>2</v>
      </c>
      <c r="F49" s="132"/>
      <c r="G49" s="133"/>
      <c r="H49" s="132"/>
      <c r="I49" s="133"/>
      <c r="J49" s="132"/>
      <c r="K49" s="133"/>
      <c r="L49" s="132"/>
      <c r="M49" s="321"/>
      <c r="N49" s="132"/>
      <c r="O49" s="133"/>
      <c r="P49" s="132"/>
      <c r="Q49" s="321"/>
      <c r="R49" s="132"/>
      <c r="S49" s="321"/>
      <c r="T49" s="132"/>
      <c r="U49" s="321"/>
      <c r="V49" s="132"/>
      <c r="W49" s="321"/>
      <c r="X49" s="132"/>
      <c r="Y49" s="321"/>
      <c r="Z49" s="132"/>
      <c r="AA49" s="348"/>
      <c r="AB49" s="344">
        <f t="shared" si="2"/>
        <v>2</v>
      </c>
      <c r="AC49" s="135">
        <f t="shared" si="1"/>
        <v>2</v>
      </c>
      <c r="AD49" s="60"/>
    </row>
    <row r="50" spans="1:30" s="13" customFormat="1" ht="21.9" customHeight="1" x14ac:dyDescent="0.25">
      <c r="A50" s="60"/>
      <c r="B50" s="136" t="s">
        <v>126</v>
      </c>
      <c r="C50" s="298" t="s">
        <v>367</v>
      </c>
      <c r="D50" s="132">
        <v>0</v>
      </c>
      <c r="E50" s="133">
        <v>0</v>
      </c>
      <c r="F50" s="132"/>
      <c r="G50" s="133"/>
      <c r="H50" s="132"/>
      <c r="I50" s="133"/>
      <c r="J50" s="132"/>
      <c r="K50" s="133"/>
      <c r="L50" s="132"/>
      <c r="M50" s="321"/>
      <c r="N50" s="132"/>
      <c r="O50" s="133"/>
      <c r="P50" s="132"/>
      <c r="Q50" s="321"/>
      <c r="R50" s="132"/>
      <c r="S50" s="321"/>
      <c r="T50" s="132"/>
      <c r="U50" s="321"/>
      <c r="V50" s="132"/>
      <c r="W50" s="321"/>
      <c r="X50" s="132"/>
      <c r="Y50" s="321"/>
      <c r="Z50" s="132"/>
      <c r="AA50" s="348"/>
      <c r="AB50" s="344">
        <f t="shared" si="2"/>
        <v>0</v>
      </c>
      <c r="AC50" s="135">
        <f t="shared" si="1"/>
        <v>0</v>
      </c>
      <c r="AD50" s="60"/>
    </row>
    <row r="51" spans="1:30" s="13" customFormat="1" ht="21.9" customHeight="1" x14ac:dyDescent="0.25">
      <c r="A51" s="60"/>
      <c r="B51" s="130"/>
      <c r="C51" s="298" t="s">
        <v>368</v>
      </c>
      <c r="D51" s="132">
        <v>0</v>
      </c>
      <c r="E51" s="133">
        <v>0</v>
      </c>
      <c r="F51" s="132"/>
      <c r="G51" s="133"/>
      <c r="H51" s="132"/>
      <c r="I51" s="133"/>
      <c r="J51" s="132"/>
      <c r="K51" s="133"/>
      <c r="L51" s="132"/>
      <c r="M51" s="321"/>
      <c r="N51" s="132"/>
      <c r="O51" s="133"/>
      <c r="P51" s="132"/>
      <c r="Q51" s="321"/>
      <c r="R51" s="132"/>
      <c r="S51" s="321"/>
      <c r="T51" s="132"/>
      <c r="U51" s="321"/>
      <c r="V51" s="132"/>
      <c r="W51" s="321"/>
      <c r="X51" s="132"/>
      <c r="Y51" s="321"/>
      <c r="Z51" s="132"/>
      <c r="AA51" s="348"/>
      <c r="AB51" s="344">
        <f t="shared" si="2"/>
        <v>0</v>
      </c>
      <c r="AC51" s="135">
        <f t="shared" si="1"/>
        <v>0</v>
      </c>
      <c r="AD51" s="60"/>
    </row>
    <row r="52" spans="1:30" s="13" customFormat="1" ht="21.9" customHeight="1" thickBot="1" x14ac:dyDescent="0.3">
      <c r="A52" s="60"/>
      <c r="B52" s="139"/>
      <c r="C52" s="303" t="s">
        <v>397</v>
      </c>
      <c r="D52" s="143">
        <v>0</v>
      </c>
      <c r="E52" s="150">
        <v>0</v>
      </c>
      <c r="F52" s="143"/>
      <c r="G52" s="150"/>
      <c r="H52" s="143"/>
      <c r="I52" s="150"/>
      <c r="J52" s="143"/>
      <c r="K52" s="150"/>
      <c r="L52" s="143"/>
      <c r="M52" s="323"/>
      <c r="N52" s="143"/>
      <c r="O52" s="150"/>
      <c r="P52" s="143"/>
      <c r="Q52" s="323"/>
      <c r="R52" s="143"/>
      <c r="S52" s="323"/>
      <c r="T52" s="143"/>
      <c r="U52" s="323"/>
      <c r="V52" s="143"/>
      <c r="W52" s="323"/>
      <c r="X52" s="143"/>
      <c r="Y52" s="323"/>
      <c r="Z52" s="143"/>
      <c r="AA52" s="349"/>
      <c r="AB52" s="345">
        <f t="shared" si="2"/>
        <v>0</v>
      </c>
      <c r="AC52" s="140">
        <f t="shared" si="1"/>
        <v>0</v>
      </c>
      <c r="AD52" s="60"/>
    </row>
    <row r="53" spans="1:30" s="13" customFormat="1" ht="21.9" customHeight="1" x14ac:dyDescent="0.25">
      <c r="A53" s="60"/>
      <c r="B53" s="153" t="s">
        <v>127</v>
      </c>
      <c r="C53" s="298" t="s">
        <v>369</v>
      </c>
      <c r="D53" s="132">
        <v>1</v>
      </c>
      <c r="E53" s="133">
        <v>1</v>
      </c>
      <c r="F53" s="132"/>
      <c r="G53" s="133"/>
      <c r="H53" s="132"/>
      <c r="I53" s="133"/>
      <c r="J53" s="132"/>
      <c r="K53" s="133"/>
      <c r="L53" s="132"/>
      <c r="M53" s="321"/>
      <c r="N53" s="132"/>
      <c r="O53" s="133"/>
      <c r="P53" s="132"/>
      <c r="Q53" s="321"/>
      <c r="R53" s="132"/>
      <c r="S53" s="321"/>
      <c r="T53" s="132"/>
      <c r="U53" s="321"/>
      <c r="V53" s="132"/>
      <c r="W53" s="321"/>
      <c r="X53" s="132"/>
      <c r="Y53" s="321"/>
      <c r="Z53" s="132"/>
      <c r="AA53" s="348"/>
      <c r="AB53" s="343">
        <f t="shared" si="2"/>
        <v>1</v>
      </c>
      <c r="AC53" s="134">
        <f t="shared" si="1"/>
        <v>1</v>
      </c>
      <c r="AD53" s="60"/>
    </row>
    <row r="54" spans="1:30" s="13" customFormat="1" ht="21.9" customHeight="1" thickBot="1" x14ac:dyDescent="0.3">
      <c r="A54" s="60"/>
      <c r="B54" s="130"/>
      <c r="C54" s="303" t="s">
        <v>398</v>
      </c>
      <c r="D54" s="143">
        <v>1</v>
      </c>
      <c r="E54" s="150">
        <v>2</v>
      </c>
      <c r="F54" s="143"/>
      <c r="G54" s="150"/>
      <c r="H54" s="143"/>
      <c r="I54" s="150"/>
      <c r="J54" s="143"/>
      <c r="K54" s="150"/>
      <c r="L54" s="143"/>
      <c r="M54" s="323"/>
      <c r="N54" s="143"/>
      <c r="O54" s="150"/>
      <c r="P54" s="143"/>
      <c r="Q54" s="323"/>
      <c r="R54" s="143"/>
      <c r="S54" s="323"/>
      <c r="T54" s="143"/>
      <c r="U54" s="323"/>
      <c r="V54" s="143"/>
      <c r="W54" s="323"/>
      <c r="X54" s="143"/>
      <c r="Y54" s="323"/>
      <c r="Z54" s="143"/>
      <c r="AA54" s="349"/>
      <c r="AB54" s="345">
        <f t="shared" si="2"/>
        <v>1</v>
      </c>
      <c r="AC54" s="140">
        <f t="shared" si="1"/>
        <v>2</v>
      </c>
      <c r="AD54" s="60"/>
    </row>
    <row r="55" spans="1:30" s="13" customFormat="1" ht="21.9" customHeight="1" x14ac:dyDescent="0.25">
      <c r="A55" s="60"/>
      <c r="B55" s="151"/>
      <c r="C55" s="304" t="s">
        <v>370</v>
      </c>
      <c r="D55" s="132">
        <v>0</v>
      </c>
      <c r="E55" s="133">
        <v>0</v>
      </c>
      <c r="F55" s="132"/>
      <c r="G55" s="133"/>
      <c r="H55" s="132"/>
      <c r="I55" s="133"/>
      <c r="J55" s="132"/>
      <c r="K55" s="133"/>
      <c r="L55" s="132"/>
      <c r="M55" s="321"/>
      <c r="N55" s="132"/>
      <c r="O55" s="133"/>
      <c r="P55" s="132"/>
      <c r="Q55" s="321"/>
      <c r="R55" s="132"/>
      <c r="S55" s="321"/>
      <c r="T55" s="132"/>
      <c r="U55" s="321"/>
      <c r="V55" s="132"/>
      <c r="W55" s="321"/>
      <c r="X55" s="132"/>
      <c r="Y55" s="321"/>
      <c r="Z55" s="132"/>
      <c r="AA55" s="348"/>
      <c r="AB55" s="343">
        <f t="shared" si="2"/>
        <v>0</v>
      </c>
      <c r="AC55" s="134">
        <f t="shared" si="1"/>
        <v>0</v>
      </c>
      <c r="AD55" s="60"/>
    </row>
    <row r="56" spans="1:30" s="13" customFormat="1" ht="21.9" customHeight="1" x14ac:dyDescent="0.25">
      <c r="A56" s="60"/>
      <c r="B56" s="130"/>
      <c r="C56" s="298" t="s">
        <v>399</v>
      </c>
      <c r="D56" s="132">
        <v>1</v>
      </c>
      <c r="E56" s="133">
        <v>1</v>
      </c>
      <c r="F56" s="132"/>
      <c r="G56" s="133"/>
      <c r="H56" s="132"/>
      <c r="I56" s="133"/>
      <c r="J56" s="132"/>
      <c r="K56" s="133"/>
      <c r="L56" s="132"/>
      <c r="M56" s="321"/>
      <c r="N56" s="132"/>
      <c r="O56" s="133"/>
      <c r="P56" s="132"/>
      <c r="Q56" s="321"/>
      <c r="R56" s="132"/>
      <c r="S56" s="321"/>
      <c r="T56" s="132"/>
      <c r="U56" s="321"/>
      <c r="V56" s="132"/>
      <c r="W56" s="321"/>
      <c r="X56" s="132"/>
      <c r="Y56" s="321"/>
      <c r="Z56" s="132"/>
      <c r="AA56" s="348"/>
      <c r="AB56" s="344">
        <f t="shared" si="2"/>
        <v>1</v>
      </c>
      <c r="AC56" s="135">
        <f t="shared" si="1"/>
        <v>1</v>
      </c>
      <c r="AD56" s="60"/>
    </row>
    <row r="57" spans="1:30" s="13" customFormat="1" ht="21.9" customHeight="1" x14ac:dyDescent="0.25">
      <c r="A57" s="60"/>
      <c r="B57" s="130"/>
      <c r="C57" s="298" t="s">
        <v>371</v>
      </c>
      <c r="D57" s="132">
        <v>0</v>
      </c>
      <c r="E57" s="133">
        <v>0</v>
      </c>
      <c r="F57" s="132"/>
      <c r="G57" s="133"/>
      <c r="H57" s="132"/>
      <c r="I57" s="133"/>
      <c r="J57" s="132"/>
      <c r="K57" s="133"/>
      <c r="L57" s="132"/>
      <c r="M57" s="321"/>
      <c r="N57" s="132"/>
      <c r="O57" s="133"/>
      <c r="P57" s="132"/>
      <c r="Q57" s="321"/>
      <c r="R57" s="132"/>
      <c r="S57" s="321"/>
      <c r="T57" s="132"/>
      <c r="U57" s="321"/>
      <c r="V57" s="132"/>
      <c r="W57" s="321"/>
      <c r="X57" s="132"/>
      <c r="Y57" s="321"/>
      <c r="Z57" s="132"/>
      <c r="AA57" s="348"/>
      <c r="AB57" s="344">
        <f t="shared" si="2"/>
        <v>0</v>
      </c>
      <c r="AC57" s="135">
        <f t="shared" si="1"/>
        <v>0</v>
      </c>
      <c r="AD57" s="60"/>
    </row>
    <row r="58" spans="1:30" s="13" customFormat="1" ht="21.9" customHeight="1" x14ac:dyDescent="0.25">
      <c r="A58" s="60"/>
      <c r="B58" s="136" t="s">
        <v>128</v>
      </c>
      <c r="C58" s="298" t="s">
        <v>400</v>
      </c>
      <c r="D58" s="132">
        <v>0</v>
      </c>
      <c r="E58" s="133">
        <v>0</v>
      </c>
      <c r="F58" s="132"/>
      <c r="G58" s="133"/>
      <c r="H58" s="132"/>
      <c r="I58" s="133"/>
      <c r="J58" s="132"/>
      <c r="K58" s="133"/>
      <c r="L58" s="132"/>
      <c r="M58" s="321"/>
      <c r="N58" s="132"/>
      <c r="O58" s="133"/>
      <c r="P58" s="132"/>
      <c r="Q58" s="321"/>
      <c r="R58" s="132"/>
      <c r="S58" s="321"/>
      <c r="T58" s="132"/>
      <c r="U58" s="321"/>
      <c r="V58" s="132"/>
      <c r="W58" s="321"/>
      <c r="X58" s="132"/>
      <c r="Y58" s="321"/>
      <c r="Z58" s="132"/>
      <c r="AA58" s="348"/>
      <c r="AB58" s="344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8" t="s">
        <v>401</v>
      </c>
      <c r="D59" s="132">
        <v>0</v>
      </c>
      <c r="E59" s="133">
        <v>0</v>
      </c>
      <c r="F59" s="132"/>
      <c r="G59" s="133"/>
      <c r="H59" s="132"/>
      <c r="I59" s="133"/>
      <c r="J59" s="132"/>
      <c r="K59" s="133"/>
      <c r="L59" s="132"/>
      <c r="M59" s="321"/>
      <c r="N59" s="132"/>
      <c r="O59" s="133"/>
      <c r="P59" s="132"/>
      <c r="Q59" s="321"/>
      <c r="R59" s="132"/>
      <c r="S59" s="321"/>
      <c r="T59" s="132"/>
      <c r="U59" s="321"/>
      <c r="V59" s="132"/>
      <c r="W59" s="321"/>
      <c r="X59" s="132"/>
      <c r="Y59" s="321"/>
      <c r="Z59" s="132"/>
      <c r="AA59" s="348"/>
      <c r="AB59" s="344">
        <f t="shared" si="2"/>
        <v>0</v>
      </c>
      <c r="AC59" s="135">
        <f t="shared" si="1"/>
        <v>0</v>
      </c>
      <c r="AD59" s="60"/>
    </row>
    <row r="60" spans="1:30" s="13" customFormat="1" ht="21.9" customHeight="1" x14ac:dyDescent="0.25">
      <c r="A60" s="60"/>
      <c r="B60" s="130"/>
      <c r="C60" s="298" t="s">
        <v>372</v>
      </c>
      <c r="D60" s="132">
        <v>0</v>
      </c>
      <c r="E60" s="133">
        <v>0</v>
      </c>
      <c r="F60" s="132"/>
      <c r="G60" s="133"/>
      <c r="H60" s="132"/>
      <c r="I60" s="133"/>
      <c r="J60" s="132"/>
      <c r="K60" s="133"/>
      <c r="L60" s="132"/>
      <c r="M60" s="321"/>
      <c r="N60" s="132"/>
      <c r="O60" s="133"/>
      <c r="P60" s="132"/>
      <c r="Q60" s="321"/>
      <c r="R60" s="132"/>
      <c r="S60" s="321"/>
      <c r="T60" s="132"/>
      <c r="U60" s="321"/>
      <c r="V60" s="132"/>
      <c r="W60" s="321"/>
      <c r="X60" s="132"/>
      <c r="Y60" s="321"/>
      <c r="Z60" s="132"/>
      <c r="AA60" s="348"/>
      <c r="AB60" s="344">
        <f t="shared" si="2"/>
        <v>0</v>
      </c>
      <c r="AC60" s="135">
        <f t="shared" si="1"/>
        <v>0</v>
      </c>
      <c r="AD60" s="60"/>
    </row>
    <row r="61" spans="1:30" s="13" customFormat="1" ht="21.9" customHeight="1" x14ac:dyDescent="0.25">
      <c r="A61" s="60"/>
      <c r="B61" s="130"/>
      <c r="C61" s="298" t="s">
        <v>373</v>
      </c>
      <c r="D61" s="132">
        <v>10</v>
      </c>
      <c r="E61" s="133">
        <v>24</v>
      </c>
      <c r="F61" s="132"/>
      <c r="G61" s="133"/>
      <c r="H61" s="132"/>
      <c r="I61" s="133"/>
      <c r="J61" s="132"/>
      <c r="K61" s="133"/>
      <c r="L61" s="132"/>
      <c r="M61" s="321"/>
      <c r="N61" s="132"/>
      <c r="O61" s="133"/>
      <c r="P61" s="132"/>
      <c r="Q61" s="321"/>
      <c r="R61" s="132"/>
      <c r="S61" s="321"/>
      <c r="T61" s="132"/>
      <c r="U61" s="321"/>
      <c r="V61" s="132"/>
      <c r="W61" s="321"/>
      <c r="X61" s="132"/>
      <c r="Y61" s="321"/>
      <c r="Z61" s="132"/>
      <c r="AA61" s="348"/>
      <c r="AB61" s="344">
        <f t="shared" si="2"/>
        <v>10</v>
      </c>
      <c r="AC61" s="135">
        <f t="shared" si="1"/>
        <v>24</v>
      </c>
      <c r="AD61" s="60"/>
    </row>
    <row r="62" spans="1:30" s="13" customFormat="1" ht="21.9" customHeight="1" thickBot="1" x14ac:dyDescent="0.3">
      <c r="A62" s="60"/>
      <c r="B62" s="139"/>
      <c r="C62" s="303" t="s">
        <v>402</v>
      </c>
      <c r="D62" s="143">
        <v>0</v>
      </c>
      <c r="E62" s="150">
        <v>0</v>
      </c>
      <c r="F62" s="143"/>
      <c r="G62" s="150"/>
      <c r="H62" s="143"/>
      <c r="I62" s="150"/>
      <c r="J62" s="143"/>
      <c r="K62" s="150"/>
      <c r="L62" s="143"/>
      <c r="M62" s="323"/>
      <c r="N62" s="143"/>
      <c r="O62" s="150"/>
      <c r="P62" s="143"/>
      <c r="Q62" s="323"/>
      <c r="R62" s="143"/>
      <c r="S62" s="323"/>
      <c r="T62" s="143"/>
      <c r="U62" s="323"/>
      <c r="V62" s="143"/>
      <c r="W62" s="323"/>
      <c r="X62" s="143"/>
      <c r="Y62" s="323"/>
      <c r="Z62" s="143"/>
      <c r="AA62" s="349"/>
      <c r="AB62" s="345">
        <f t="shared" si="2"/>
        <v>0</v>
      </c>
      <c r="AC62" s="140">
        <f t="shared" si="1"/>
        <v>0</v>
      </c>
      <c r="AD62" s="60"/>
    </row>
    <row r="63" spans="1:30" s="13" customFormat="1" ht="21.9" customHeight="1" x14ac:dyDescent="0.25">
      <c r="A63" s="60"/>
      <c r="B63" s="153" t="s">
        <v>129</v>
      </c>
      <c r="C63" s="298" t="s">
        <v>374</v>
      </c>
      <c r="D63" s="132">
        <v>0</v>
      </c>
      <c r="E63" s="133">
        <v>0</v>
      </c>
      <c r="F63" s="132"/>
      <c r="G63" s="133"/>
      <c r="H63" s="132"/>
      <c r="I63" s="133"/>
      <c r="J63" s="132"/>
      <c r="K63" s="133"/>
      <c r="L63" s="132"/>
      <c r="M63" s="321"/>
      <c r="N63" s="132"/>
      <c r="O63" s="133"/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3">
        <f t="shared" si="2"/>
        <v>0</v>
      </c>
      <c r="AC63" s="134">
        <f t="shared" si="1"/>
        <v>0</v>
      </c>
      <c r="AD63" s="60"/>
    </row>
    <row r="64" spans="1:30" s="13" customFormat="1" ht="21.9" customHeight="1" thickBot="1" x14ac:dyDescent="0.3">
      <c r="A64" s="60"/>
      <c r="B64" s="139"/>
      <c r="C64" s="305" t="s">
        <v>375</v>
      </c>
      <c r="D64" s="143">
        <v>0</v>
      </c>
      <c r="E64" s="150">
        <v>0</v>
      </c>
      <c r="F64" s="143"/>
      <c r="G64" s="150"/>
      <c r="H64" s="143"/>
      <c r="I64" s="150"/>
      <c r="J64" s="143"/>
      <c r="K64" s="150"/>
      <c r="L64" s="143"/>
      <c r="M64" s="323"/>
      <c r="N64" s="143"/>
      <c r="O64" s="150"/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41"/>
      <c r="AB64" s="345">
        <f t="shared" si="2"/>
        <v>0</v>
      </c>
      <c r="AC64" s="140">
        <f t="shared" si="1"/>
        <v>0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 t="str">
        <f>IF(F3="","",SUM(F3:F15))</f>
        <v/>
      </c>
      <c r="G65" s="100" t="str">
        <f>IF(F65="","",SUM(G3:G15))</f>
        <v/>
      </c>
      <c r="H65" s="100" t="str">
        <f>IF(H3="","",SUM(H3:H15))</f>
        <v/>
      </c>
      <c r="I65" s="100" t="str">
        <f>IF(H65="","",SUM(I3:I15))</f>
        <v/>
      </c>
      <c r="J65" s="100" t="str">
        <f>IF(J3="","",SUM(J3:J15))</f>
        <v/>
      </c>
      <c r="K65" s="100" t="str">
        <f>IF(J65="","",SUM(K3:K15))</f>
        <v/>
      </c>
      <c r="L65" s="100" t="str">
        <f>IF(L3="","",SUM(L3:L15))</f>
        <v/>
      </c>
      <c r="M65" s="100" t="str">
        <f>IF(L65="","",SUM(M3:M15))</f>
        <v/>
      </c>
      <c r="N65" s="100" t="str">
        <f>IF(N3="","",SUM(N3:N15))</f>
        <v/>
      </c>
      <c r="O65" s="100" t="str">
        <f>IF(N65="","",SUM(O3:O15))</f>
        <v/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3">
        <f>SUM(D65,F65,H65,J65,L65,N65,P65,R65,T65,V65,X65,Z65)</f>
        <v>269</v>
      </c>
      <c r="AC65" s="279">
        <f>SUM(E65,G65,I65,K65,M65,O65,Q65,S65,U65,W65,Y65,AA65)</f>
        <v>339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 t="str">
        <f>IF(F65="","",F65/G65)</f>
        <v/>
      </c>
      <c r="H66" s="155"/>
      <c r="I66" s="154" t="str">
        <f>IF(H65="","",H65/I65)</f>
        <v/>
      </c>
      <c r="J66" s="231">
        <v>0</v>
      </c>
      <c r="K66" s="154" t="str">
        <f>IF(J65="","",J65/K65)</f>
        <v/>
      </c>
      <c r="L66" s="231"/>
      <c r="M66" s="154" t="str">
        <f>IF(L65="","",L65/M65)</f>
        <v/>
      </c>
      <c r="N66" s="231"/>
      <c r="O66" s="154" t="str">
        <f>IF(N65="","",N65/O65)</f>
        <v/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80">
        <f>AB65/AC65</f>
        <v>0.79351032448377579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 t="str">
        <f>IF(F16="","",SUM(F16:F64))</f>
        <v/>
      </c>
      <c r="G67" s="100" t="str">
        <f>IF(F67="","",SUM(G16:G64))</f>
        <v/>
      </c>
      <c r="H67" s="100" t="str">
        <f>IF(H16="","",SUM(H16:H64))</f>
        <v/>
      </c>
      <c r="I67" s="100" t="str">
        <f>IF(H67="","",SUM(I16:I64))</f>
        <v/>
      </c>
      <c r="J67" s="100" t="str">
        <f>IF(J16="","",SUM(J16:J64))</f>
        <v/>
      </c>
      <c r="K67" s="100" t="str">
        <f>IF(J67="","",SUM(K16:K64))</f>
        <v/>
      </c>
      <c r="L67" s="100" t="str">
        <f>IF(L16="","",SUM(L16:L64))</f>
        <v/>
      </c>
      <c r="M67" s="100" t="str">
        <f>IF(L67="","",SUM(M16:M64))</f>
        <v/>
      </c>
      <c r="N67" s="100" t="str">
        <f>IF(N16="","",SUM(N16:N64))</f>
        <v/>
      </c>
      <c r="O67" s="100" t="str">
        <f>IF(N67="","",SUM(O16:O64))</f>
        <v/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4">
        <f>SUM(D67,F67,H67,J67,L67,N67,P67,R67,T67,V67,X67,Z67)</f>
        <v>43</v>
      </c>
      <c r="AC67" s="281">
        <f>SUM(E67,G67,I67,K67,M67,O67,Q67,S67,U67,W67,Y67,AA67)</f>
        <v>61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 t="str">
        <f>IF(F67="","",F67/G67)</f>
        <v/>
      </c>
      <c r="H68" s="155"/>
      <c r="I68" s="154" t="str">
        <f>IF(H67="","",H67/I67)</f>
        <v/>
      </c>
      <c r="J68" s="231"/>
      <c r="K68" s="154" t="str">
        <f>IF(J67="","",J67/K67)</f>
        <v/>
      </c>
      <c r="L68" s="231"/>
      <c r="M68" s="154" t="str">
        <f>IF(L67="","",L67/M67)</f>
        <v/>
      </c>
      <c r="N68" s="231"/>
      <c r="O68" s="154" t="str">
        <f>IF(N67="","",N67/O67)</f>
        <v/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2">
        <f>AB67/AC67</f>
        <v>0.70491803278688525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 t="str">
        <f>IF(F65="","",F67+F65)</f>
        <v/>
      </c>
      <c r="G69" s="100" t="str">
        <f>IF(F69="","",G67+G65)</f>
        <v/>
      </c>
      <c r="H69" s="100" t="str">
        <f>IF(H65="","",H67+H65)</f>
        <v/>
      </c>
      <c r="I69" s="100" t="str">
        <f>IF(H69="","",I67+I65)</f>
        <v/>
      </c>
      <c r="J69" s="100" t="str">
        <f>IF(J65="","",J67+J65)</f>
        <v/>
      </c>
      <c r="K69" s="100" t="str">
        <f>IF(J69="","",K67+K65)</f>
        <v/>
      </c>
      <c r="L69" s="100" t="str">
        <f>IF(L65="","",L67+L65)</f>
        <v/>
      </c>
      <c r="M69" s="100" t="str">
        <f>IF(L69="","",M67+M65)</f>
        <v/>
      </c>
      <c r="N69" s="100" t="str">
        <f>IF(N65="","",N67+N65)</f>
        <v/>
      </c>
      <c r="O69" s="100" t="str">
        <f>IF(N69="","",O67+O65)</f>
        <v/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50">
        <f>SUM(D69,F69,H69,J69,L69,N69,P69,R69,T69,V69,X69,Z69)</f>
        <v>312</v>
      </c>
      <c r="AC69" s="283">
        <f>SUM(E69,G69,I69,K69,M69,O69,Q69,S69,U69,W69,Y69,AA69)</f>
        <v>400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 t="str">
        <f>IF(F69="","",F69/G69)</f>
        <v/>
      </c>
      <c r="H70" s="158"/>
      <c r="I70" s="249" t="str">
        <f>IF(H69="","",H69/I69)</f>
        <v/>
      </c>
      <c r="J70" s="250"/>
      <c r="K70" s="249" t="str">
        <f>IF(J69="","",J69/K69)</f>
        <v/>
      </c>
      <c r="L70" s="250"/>
      <c r="M70" s="249" t="str">
        <f>IF(L69="","",L69/M69)</f>
        <v/>
      </c>
      <c r="N70" s="250"/>
      <c r="O70" s="249" t="str">
        <f>IF(N69="","",N69/O69)</f>
        <v/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4">
        <f>AB69/AC69</f>
        <v>0.78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53"/>
  <sheetViews>
    <sheetView view="pageBreakPreview" zoomScale="70" zoomScaleNormal="100" zoomScaleSheetLayoutView="70" workbookViewId="0"/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437</v>
      </c>
      <c r="C4" s="212">
        <v>865</v>
      </c>
      <c r="D4" s="213"/>
      <c r="E4" s="214">
        <v>610</v>
      </c>
      <c r="F4" s="213"/>
      <c r="G4" s="214">
        <v>781</v>
      </c>
      <c r="H4" s="213"/>
      <c r="I4" s="214">
        <v>926</v>
      </c>
      <c r="J4" s="213"/>
      <c r="K4" s="214">
        <v>712</v>
      </c>
      <c r="L4" s="213"/>
      <c r="M4" s="214">
        <v>820</v>
      </c>
      <c r="N4" s="213"/>
      <c r="O4" s="214">
        <v>775</v>
      </c>
      <c r="P4" s="213"/>
      <c r="Q4" s="214">
        <v>719</v>
      </c>
      <c r="R4" s="213"/>
      <c r="S4" s="214">
        <v>790</v>
      </c>
      <c r="T4" s="213"/>
      <c r="U4" s="214">
        <v>530</v>
      </c>
      <c r="V4" s="215"/>
      <c r="W4" s="214">
        <v>582</v>
      </c>
      <c r="X4" s="215"/>
      <c r="Y4" s="214">
        <v>664</v>
      </c>
      <c r="Z4" s="215" t="s">
        <v>140</v>
      </c>
      <c r="AA4" s="216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438</v>
      </c>
      <c r="C5" s="200">
        <v>801</v>
      </c>
      <c r="D5" s="53"/>
      <c r="E5" s="201">
        <v>625</v>
      </c>
      <c r="F5" s="53"/>
      <c r="G5" s="201">
        <v>709</v>
      </c>
      <c r="H5" s="53"/>
      <c r="I5" s="201">
        <v>789</v>
      </c>
      <c r="J5" s="53"/>
      <c r="K5" s="201">
        <v>778</v>
      </c>
      <c r="L5" s="53"/>
      <c r="M5" s="201">
        <v>777</v>
      </c>
      <c r="N5" s="53"/>
      <c r="O5" s="201">
        <v>696</v>
      </c>
      <c r="P5" s="53"/>
      <c r="Q5" s="286">
        <v>898</v>
      </c>
      <c r="R5" s="53"/>
      <c r="S5" s="201">
        <v>595</v>
      </c>
      <c r="T5" s="53"/>
      <c r="U5" s="201">
        <v>510</v>
      </c>
      <c r="V5" s="202"/>
      <c r="W5" s="201">
        <v>559</v>
      </c>
      <c r="X5" s="202"/>
      <c r="Y5" s="201">
        <v>478</v>
      </c>
      <c r="Z5" s="287" t="s">
        <v>140</v>
      </c>
      <c r="AA5" s="288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5" t="s">
        <v>444</v>
      </c>
      <c r="C6" s="201">
        <v>796</v>
      </c>
      <c r="D6" s="53"/>
      <c r="E6" s="201">
        <v>661</v>
      </c>
      <c r="F6" s="53"/>
      <c r="G6" s="201">
        <v>779</v>
      </c>
      <c r="H6" s="53"/>
      <c r="I6" s="201">
        <v>861</v>
      </c>
      <c r="J6" s="53"/>
      <c r="K6" s="201">
        <v>547</v>
      </c>
      <c r="L6" s="53"/>
      <c r="M6" s="201">
        <v>761</v>
      </c>
      <c r="N6" s="53"/>
      <c r="O6" s="201">
        <v>341</v>
      </c>
      <c r="P6" s="53"/>
      <c r="Q6" s="29">
        <v>536</v>
      </c>
      <c r="R6" s="53"/>
      <c r="S6" s="201">
        <v>688</v>
      </c>
      <c r="T6" s="53"/>
      <c r="U6" s="201">
        <v>400</v>
      </c>
      <c r="V6" s="202"/>
      <c r="W6" s="201"/>
      <c r="X6" s="201"/>
      <c r="Y6" s="201"/>
      <c r="Z6" s="289" t="s">
        <v>140</v>
      </c>
      <c r="AA6" s="290">
        <f>SUM(C6:Y6)</f>
        <v>6370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310</v>
      </c>
      <c r="C7" s="161">
        <f>C5/C4</f>
        <v>0.92601156069364166</v>
      </c>
      <c r="D7" s="162"/>
      <c r="E7" s="163">
        <f>IF(E5="","",(C5+E5)/(C4+E4))</f>
        <v>0.96677966101694912</v>
      </c>
      <c r="F7" s="162"/>
      <c r="G7" s="163">
        <f>IF(G5="","",SUM(C5:G5)/SUM(C4:G4))</f>
        <v>0.94636524822695034</v>
      </c>
      <c r="H7" s="164"/>
      <c r="I7" s="163">
        <f>IF(I5="","",SUM(C5:I5)/SUM(C4:I4))</f>
        <v>0.91891891891891897</v>
      </c>
      <c r="J7" s="164"/>
      <c r="K7" s="163">
        <f>IF(K5="","",SUM(C5:K5)/SUM(C4:K4))</f>
        <v>0.95069337442218793</v>
      </c>
      <c r="L7" s="164"/>
      <c r="M7" s="163">
        <f>IF(M5="","",SUM(C5:M5)/SUM(C4:M4))</f>
        <v>0.95014849384811195</v>
      </c>
      <c r="N7" s="164"/>
      <c r="O7" s="163">
        <f>IF(O5="","",SUM(C5:O5)/SUM(C4:O4))</f>
        <v>0.9427946802696302</v>
      </c>
      <c r="P7" s="164"/>
      <c r="Q7" s="163">
        <f>IF(Q5="","",SUM(C5:Q5)/SUM(C4:Q4))</f>
        <v>0.97825386597938147</v>
      </c>
      <c r="R7" s="164"/>
      <c r="S7" s="163">
        <f>IF(S5="","",SUM(C5:S5)/SUM(C4:S4))</f>
        <v>0.95284366961989142</v>
      </c>
      <c r="T7" s="164"/>
      <c r="U7" s="163">
        <f>IF(U5="","",SUM(C5:U5)/SUM(C4:U4))</f>
        <v>0.95350690754516476</v>
      </c>
      <c r="V7" s="164"/>
      <c r="W7" s="163">
        <f>IF(W5="","",SUM(C5:W5)/SUM(C4:W4))</f>
        <v>0.95400739827373615</v>
      </c>
      <c r="X7" s="164"/>
      <c r="Y7" s="163">
        <f>IF(Y5="","",SUM(C5:Y5)/SUM(C4:Y4))</f>
        <v>0.93628903578755418</v>
      </c>
      <c r="Z7" s="164"/>
      <c r="AA7" s="19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432</v>
      </c>
      <c r="C8" s="32">
        <f>IF(C6="","",(A6+C6)/(A5+C5))</f>
        <v>0.99375780274656678</v>
      </c>
      <c r="D8" s="33"/>
      <c r="E8" s="32">
        <f>IF(E6="","",(C6+E6)/(C5+E5))</f>
        <v>1.0217391304347827</v>
      </c>
      <c r="F8" s="33"/>
      <c r="G8" s="32">
        <f>IF(G6="","",SUM(C6:G6)/SUM(C5:G5))</f>
        <v>1.0473067915690866</v>
      </c>
      <c r="H8" s="18"/>
      <c r="I8" s="32">
        <f>IF(I6="","",SUM(C6:I6)/SUM(C5:I5))</f>
        <v>1.0591655266757867</v>
      </c>
      <c r="J8" s="18"/>
      <c r="K8" s="32">
        <f>IF(K6="","",SUM(C6:K6)/SUM(C5:K5))</f>
        <v>0.98433279308481902</v>
      </c>
      <c r="L8" s="18"/>
      <c r="M8" s="32">
        <f>IF(M6="","",SUM(C6:M6)/SUM(C5:M5))</f>
        <v>0.98347845501227948</v>
      </c>
      <c r="N8" s="18"/>
      <c r="O8" s="32">
        <f>IF(O6="","",SUM(C6:O6)/SUM(C5:O5))</f>
        <v>0.9171014492753623</v>
      </c>
      <c r="P8" s="18"/>
      <c r="Q8" s="32">
        <f>IF(Q6="","",SUM(C6:Q6)/SUM(C5:Q5))</f>
        <v>0.86975135847192486</v>
      </c>
      <c r="R8" s="18"/>
      <c r="S8" s="32">
        <f>IF(S6="","",SUM(C6:S6)/SUM(C5:S5))</f>
        <v>0.89532093581283745</v>
      </c>
      <c r="T8" s="18"/>
      <c r="U8" s="32">
        <f>IF(U6="","",SUM(C6:U6)/SUM(C5:U5))</f>
        <v>0.88743382557815542</v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196">
        <f>+AA6/AA5</f>
        <v>0.77541083384053555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>+AC13/AC12</f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>+AC14/AC13</f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>+AC15/AC14</f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436</v>
      </c>
      <c r="AC16" s="170">
        <v>8215</v>
      </c>
      <c r="AE16" s="166">
        <f>+AC16/AC15</f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/>
      <c r="AB17" s="1"/>
      <c r="AC17" s="192"/>
      <c r="AD17" s="1"/>
      <c r="AE17" s="166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405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397</v>
      </c>
      <c r="D22" s="17"/>
      <c r="E22" s="48">
        <v>313</v>
      </c>
      <c r="F22" s="17"/>
      <c r="G22" s="48">
        <v>384</v>
      </c>
      <c r="H22" s="17"/>
      <c r="I22" s="48">
        <v>418</v>
      </c>
      <c r="J22" s="17"/>
      <c r="K22" s="48">
        <v>380</v>
      </c>
      <c r="L22" s="17"/>
      <c r="M22" s="48">
        <v>342</v>
      </c>
      <c r="N22" s="17"/>
      <c r="O22" s="48">
        <v>333</v>
      </c>
      <c r="P22" s="17"/>
      <c r="Q22" s="48">
        <v>309</v>
      </c>
      <c r="R22" s="17"/>
      <c r="S22" s="48">
        <v>291</v>
      </c>
      <c r="T22" s="1"/>
      <c r="U22" s="48">
        <v>238</v>
      </c>
      <c r="V22" s="17"/>
      <c r="W22" s="48">
        <v>289</v>
      </c>
      <c r="X22" s="17"/>
      <c r="Y22" s="48">
        <v>249</v>
      </c>
      <c r="Z22" s="17"/>
      <c r="AA22" s="48">
        <f>SUM(C22:Z22)</f>
        <v>3943</v>
      </c>
      <c r="AB22" s="353">
        <v>0.86926807760141089</v>
      </c>
      <c r="AC22" s="353"/>
    </row>
    <row r="23" spans="1:31" ht="26.1" customHeight="1" x14ac:dyDescent="0.2">
      <c r="A23" s="1"/>
      <c r="B23" s="47" t="s">
        <v>62</v>
      </c>
      <c r="C23" s="48">
        <v>121</v>
      </c>
      <c r="D23" s="17"/>
      <c r="E23" s="48">
        <v>219</v>
      </c>
      <c r="F23" s="17"/>
      <c r="G23" s="48">
        <v>175</v>
      </c>
      <c r="H23" s="17"/>
      <c r="I23" s="48">
        <v>225</v>
      </c>
      <c r="J23" s="17"/>
      <c r="K23" s="48">
        <v>230</v>
      </c>
      <c r="L23" s="17"/>
      <c r="M23" s="48">
        <v>287</v>
      </c>
      <c r="N23" s="17"/>
      <c r="O23" s="48">
        <v>250</v>
      </c>
      <c r="P23" s="17"/>
      <c r="Q23" s="48">
        <v>325</v>
      </c>
      <c r="R23" s="17"/>
      <c r="S23" s="48">
        <v>157</v>
      </c>
      <c r="T23" s="1"/>
      <c r="U23" s="48">
        <v>167</v>
      </c>
      <c r="V23" s="17"/>
      <c r="W23" s="48">
        <v>173</v>
      </c>
      <c r="X23" s="17"/>
      <c r="Y23" s="48">
        <v>113</v>
      </c>
      <c r="Z23" s="17"/>
      <c r="AA23" s="48">
        <f t="shared" ref="AA23" si="3">SUM(C23:Z23)</f>
        <v>2442</v>
      </c>
      <c r="AB23" s="353">
        <v>1.032994923857868</v>
      </c>
      <c r="AC23" s="353"/>
    </row>
    <row r="24" spans="1:31" ht="26.1" customHeight="1" x14ac:dyDescent="0.2">
      <c r="A24" s="1"/>
      <c r="B24" s="47" t="s">
        <v>63</v>
      </c>
      <c r="C24" s="48">
        <v>0</v>
      </c>
      <c r="D24" s="17"/>
      <c r="E24" s="48">
        <v>2</v>
      </c>
      <c r="F24" s="17"/>
      <c r="G24" s="48">
        <v>0</v>
      </c>
      <c r="H24" s="17"/>
      <c r="I24" s="48">
        <v>1</v>
      </c>
      <c r="J24" s="17"/>
      <c r="K24" s="48">
        <v>0</v>
      </c>
      <c r="L24" s="17"/>
      <c r="M24" s="48">
        <v>1</v>
      </c>
      <c r="N24" s="17"/>
      <c r="O24" s="48">
        <v>0</v>
      </c>
      <c r="P24" s="17"/>
      <c r="Q24" s="48">
        <v>0</v>
      </c>
      <c r="R24" s="17"/>
      <c r="S24" s="48">
        <v>2</v>
      </c>
      <c r="T24" s="1"/>
      <c r="U24" s="48">
        <v>2</v>
      </c>
      <c r="V24" s="17"/>
      <c r="W24" s="48">
        <v>1</v>
      </c>
      <c r="X24" s="17"/>
      <c r="Y24" s="48">
        <v>4</v>
      </c>
      <c r="Z24" s="17"/>
      <c r="AA24" s="48">
        <f>SUM(C24:Z24)</f>
        <v>13</v>
      </c>
      <c r="AB24" s="353">
        <v>0.19402985074626866</v>
      </c>
      <c r="AC24" s="353"/>
    </row>
    <row r="25" spans="1:31" ht="26.1" customHeight="1" x14ac:dyDescent="0.2">
      <c r="A25" s="1"/>
      <c r="B25" s="50" t="s">
        <v>64</v>
      </c>
      <c r="C25" s="51">
        <v>283</v>
      </c>
      <c r="D25" s="26"/>
      <c r="E25" s="51">
        <v>91</v>
      </c>
      <c r="F25" s="26"/>
      <c r="G25" s="51">
        <v>150</v>
      </c>
      <c r="H25" s="26"/>
      <c r="I25" s="51">
        <v>145</v>
      </c>
      <c r="J25" s="26"/>
      <c r="K25" s="51">
        <v>168</v>
      </c>
      <c r="L25" s="26"/>
      <c r="M25" s="51">
        <v>147</v>
      </c>
      <c r="N25" s="26"/>
      <c r="O25" s="51">
        <v>113</v>
      </c>
      <c r="P25" s="26"/>
      <c r="Q25" s="51">
        <v>264</v>
      </c>
      <c r="R25" s="26"/>
      <c r="S25" s="51">
        <v>145</v>
      </c>
      <c r="T25" s="52"/>
      <c r="U25" s="48">
        <v>103</v>
      </c>
      <c r="V25" s="26"/>
      <c r="W25" s="51">
        <v>96</v>
      </c>
      <c r="X25" s="26"/>
      <c r="Y25" s="51">
        <v>112</v>
      </c>
      <c r="Z25" s="26"/>
      <c r="AA25" s="48">
        <f>SUM(C25:Z25)</f>
        <v>1817</v>
      </c>
      <c r="AB25" s="353">
        <v>1.0055340343110126</v>
      </c>
      <c r="AC25" s="353"/>
    </row>
    <row r="26" spans="1:31" ht="26.1" customHeight="1" x14ac:dyDescent="0.2">
      <c r="A26" s="1"/>
      <c r="B26" s="47" t="s">
        <v>66</v>
      </c>
      <c r="C26" s="48">
        <v>801</v>
      </c>
      <c r="D26" s="17"/>
      <c r="E26" s="48">
        <v>625</v>
      </c>
      <c r="F26" s="17"/>
      <c r="G26" s="48">
        <v>709</v>
      </c>
      <c r="H26" s="17"/>
      <c r="I26" s="48">
        <v>789</v>
      </c>
      <c r="J26" s="17"/>
      <c r="K26" s="48">
        <v>778</v>
      </c>
      <c r="L26" s="17"/>
      <c r="M26" s="48">
        <v>777</v>
      </c>
      <c r="N26" s="17"/>
      <c r="O26" s="48">
        <v>696</v>
      </c>
      <c r="P26" s="17"/>
      <c r="Q26" s="48">
        <v>898</v>
      </c>
      <c r="R26" s="17"/>
      <c r="S26" s="48">
        <v>595</v>
      </c>
      <c r="T26" s="1"/>
      <c r="U26" s="172">
        <v>510</v>
      </c>
      <c r="V26" s="17"/>
      <c r="W26" s="48">
        <v>559</v>
      </c>
      <c r="X26" s="17"/>
      <c r="Y26" s="48">
        <v>478</v>
      </c>
      <c r="Z26" s="17"/>
      <c r="AA26" s="185">
        <f>SUM(AA22:AA25)</f>
        <v>8215</v>
      </c>
      <c r="AB26" s="353">
        <v>0.93628903578755418</v>
      </c>
      <c r="AC26" s="353"/>
    </row>
    <row r="27" spans="1:31" ht="26.1" customHeight="1" x14ac:dyDescent="0.2">
      <c r="A27" s="1"/>
      <c r="B27" s="1"/>
      <c r="C27" s="1" t="s">
        <v>458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359</v>
      </c>
      <c r="D29" s="17"/>
      <c r="E29" s="48">
        <v>302</v>
      </c>
      <c r="F29" s="17"/>
      <c r="G29" s="48">
        <v>394</v>
      </c>
      <c r="H29" s="17"/>
      <c r="I29" s="48">
        <v>346</v>
      </c>
      <c r="J29" s="17"/>
      <c r="K29" s="48">
        <v>301</v>
      </c>
      <c r="L29" s="17"/>
      <c r="M29" s="48">
        <v>314</v>
      </c>
      <c r="N29" s="17"/>
      <c r="O29" s="48">
        <v>208</v>
      </c>
      <c r="P29" s="17"/>
      <c r="Q29" s="48">
        <v>277</v>
      </c>
      <c r="R29" s="17"/>
      <c r="S29" s="48">
        <v>299</v>
      </c>
      <c r="T29" s="1"/>
      <c r="U29" s="48">
        <v>170</v>
      </c>
      <c r="V29" s="17"/>
      <c r="W29" s="172"/>
      <c r="X29" s="312"/>
      <c r="Y29" s="172"/>
      <c r="Z29" s="313"/>
      <c r="AA29" s="48">
        <f>+SUM(C29:Y29)</f>
        <v>2970</v>
      </c>
      <c r="AB29" s="353">
        <f>+AA29/AA22</f>
        <v>0.7532335784935329</v>
      </c>
      <c r="AC29" s="353"/>
    </row>
    <row r="30" spans="1:31" ht="26.1" customHeight="1" x14ac:dyDescent="0.2">
      <c r="A30" s="1"/>
      <c r="B30" s="47" t="s">
        <v>62</v>
      </c>
      <c r="C30" s="48">
        <v>300</v>
      </c>
      <c r="D30" s="17"/>
      <c r="E30" s="48">
        <v>233</v>
      </c>
      <c r="F30" s="17"/>
      <c r="G30" s="48">
        <v>252</v>
      </c>
      <c r="H30" s="17"/>
      <c r="I30" s="48">
        <v>385</v>
      </c>
      <c r="J30" s="17"/>
      <c r="K30" s="48">
        <v>164</v>
      </c>
      <c r="L30" s="17"/>
      <c r="M30" s="48">
        <v>279</v>
      </c>
      <c r="N30" s="17"/>
      <c r="O30" s="48">
        <v>51</v>
      </c>
      <c r="P30" s="17"/>
      <c r="Q30" s="48">
        <v>136</v>
      </c>
      <c r="R30" s="17"/>
      <c r="S30" s="48">
        <v>184</v>
      </c>
      <c r="T30" s="1"/>
      <c r="U30" s="48">
        <v>163</v>
      </c>
      <c r="V30" s="17"/>
      <c r="W30" s="48"/>
      <c r="X30" s="17"/>
      <c r="Y30" s="48"/>
      <c r="Z30" s="314"/>
      <c r="AA30" s="48">
        <f t="shared" ref="AA30:AA32" si="4">+SUM(C30:Y30)</f>
        <v>2147</v>
      </c>
      <c r="AB30" s="353">
        <f>+AA30/AA23</f>
        <v>0.87919737919737917</v>
      </c>
      <c r="AC30" s="353"/>
      <c r="AD30" s="1"/>
    </row>
    <row r="31" spans="1:31" ht="26.1" customHeight="1" x14ac:dyDescent="0.2">
      <c r="A31" s="1"/>
      <c r="B31" s="47" t="s">
        <v>63</v>
      </c>
      <c r="C31" s="48">
        <v>6</v>
      </c>
      <c r="D31" s="17"/>
      <c r="E31" s="48">
        <v>10</v>
      </c>
      <c r="F31" s="17"/>
      <c r="G31" s="48">
        <v>4</v>
      </c>
      <c r="H31" s="17"/>
      <c r="I31" s="48">
        <v>1</v>
      </c>
      <c r="J31" s="17"/>
      <c r="K31" s="48">
        <v>2</v>
      </c>
      <c r="L31" s="17"/>
      <c r="M31" s="48">
        <v>1</v>
      </c>
      <c r="N31" s="17"/>
      <c r="O31" s="48">
        <v>8</v>
      </c>
      <c r="P31" s="17"/>
      <c r="Q31" s="48">
        <v>12</v>
      </c>
      <c r="R31" s="17"/>
      <c r="S31" s="48">
        <v>5</v>
      </c>
      <c r="T31" s="1"/>
      <c r="U31" s="48">
        <v>1</v>
      </c>
      <c r="V31" s="17"/>
      <c r="W31" s="48"/>
      <c r="X31" s="17"/>
      <c r="Y31" s="48"/>
      <c r="Z31" s="314"/>
      <c r="AA31" s="48">
        <f t="shared" si="4"/>
        <v>50</v>
      </c>
      <c r="AB31" s="353">
        <f>+AA31/AA24</f>
        <v>3.8461538461538463</v>
      </c>
      <c r="AC31" s="353"/>
    </row>
    <row r="32" spans="1:31" ht="26.1" customHeight="1" x14ac:dyDescent="0.2">
      <c r="A32" s="1"/>
      <c r="B32" s="50" t="s">
        <v>64</v>
      </c>
      <c r="C32" s="315">
        <v>131</v>
      </c>
      <c r="D32" s="26"/>
      <c r="E32" s="315">
        <v>116</v>
      </c>
      <c r="F32" s="26"/>
      <c r="G32" s="315">
        <v>129</v>
      </c>
      <c r="H32" s="26"/>
      <c r="I32" s="315">
        <v>129</v>
      </c>
      <c r="J32" s="26"/>
      <c r="K32" s="48">
        <v>80</v>
      </c>
      <c r="L32" s="26"/>
      <c r="M32" s="48">
        <v>167</v>
      </c>
      <c r="N32" s="26"/>
      <c r="O32" s="315">
        <v>74</v>
      </c>
      <c r="P32" s="26"/>
      <c r="Q32" s="48">
        <v>111</v>
      </c>
      <c r="R32" s="26"/>
      <c r="S32" s="48">
        <v>200</v>
      </c>
      <c r="T32" s="52"/>
      <c r="U32" s="48">
        <v>66</v>
      </c>
      <c r="V32" s="26"/>
      <c r="W32" s="315"/>
      <c r="X32" s="316"/>
      <c r="Y32" s="315"/>
      <c r="Z32" s="317"/>
      <c r="AA32" s="48">
        <f t="shared" si="4"/>
        <v>1203</v>
      </c>
      <c r="AB32" s="353">
        <f>+AA32/AA25</f>
        <v>0.66208035222894879</v>
      </c>
      <c r="AC32" s="353"/>
    </row>
    <row r="33" spans="1:30" ht="26.1" customHeight="1" x14ac:dyDescent="0.2">
      <c r="A33" s="1"/>
      <c r="B33" s="47" t="s">
        <v>66</v>
      </c>
      <c r="C33" s="48">
        <f>IF(C29="","",SUM(C29:C32))</f>
        <v>796</v>
      </c>
      <c r="D33" s="17"/>
      <c r="E33" s="48">
        <f>IF(E29="","",SUM(E29:E32))</f>
        <v>661</v>
      </c>
      <c r="F33" s="17"/>
      <c r="G33" s="48">
        <f>IF(G29="","",SUM(G29:G32))</f>
        <v>779</v>
      </c>
      <c r="H33" s="17"/>
      <c r="I33" s="48">
        <f>IF(I29="","",SUM(I29:I32))</f>
        <v>861</v>
      </c>
      <c r="J33" s="17"/>
      <c r="K33" s="185">
        <f>IF(K29="","",SUM(K29:K32))</f>
        <v>547</v>
      </c>
      <c r="L33" s="17"/>
      <c r="M33" s="185">
        <f>IF(M29="","",SUM(M29:M32))</f>
        <v>761</v>
      </c>
      <c r="N33" s="17"/>
      <c r="O33" s="48">
        <f>IF(O29="","",SUM(O29:O32))</f>
        <v>341</v>
      </c>
      <c r="P33" s="17"/>
      <c r="Q33" s="185">
        <f>IF(Q29="","",SUM(Q29:Q32))</f>
        <v>536</v>
      </c>
      <c r="R33" s="17"/>
      <c r="S33" s="185">
        <f>IF(S29="","",SUM(S29:S32))</f>
        <v>688</v>
      </c>
      <c r="T33" s="1"/>
      <c r="U33" s="185">
        <f>IF(U29="","",SUM(U29:U32))</f>
        <v>400</v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85">
        <f>SUM(C33:Z33)</f>
        <v>6370</v>
      </c>
      <c r="AB33" s="353">
        <f>+AA33/AA26</f>
        <v>0.77541083384053555</v>
      </c>
      <c r="AC33" s="353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9:CX323"/>
  <sheetViews>
    <sheetView view="pageBreakPreview" zoomScale="70" zoomScaleNormal="100" zoomScaleSheetLayoutView="70" workbookViewId="0">
      <selection activeCell="O32" sqref="O32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0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2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431</v>
      </c>
    </row>
    <row r="70" spans="1:102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415</v>
      </c>
      <c r="CB70" t="s">
        <v>416</v>
      </c>
      <c r="CC70" t="s">
        <v>420</v>
      </c>
      <c r="CD70" t="s">
        <v>421</v>
      </c>
      <c r="CE70" t="s">
        <v>424</v>
      </c>
      <c r="CF70" t="s">
        <v>425</v>
      </c>
      <c r="CG70" t="s">
        <v>426</v>
      </c>
      <c r="CH70" t="s">
        <v>427</v>
      </c>
      <c r="CI70" t="s">
        <v>428</v>
      </c>
      <c r="CJ70" t="s">
        <v>429</v>
      </c>
      <c r="CK70" t="s">
        <v>430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</row>
    <row r="71" spans="1:102" x14ac:dyDescent="0.2">
      <c r="A71" t="s">
        <v>170</v>
      </c>
      <c r="B71" t="s">
        <v>338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6">
        <v>52</v>
      </c>
      <c r="CT71" s="266">
        <v>79</v>
      </c>
      <c r="CU71" s="266">
        <v>194</v>
      </c>
      <c r="CV71" s="266">
        <v>74</v>
      </c>
      <c r="CW71" t="s">
        <v>170</v>
      </c>
      <c r="CX71" t="s">
        <v>171</v>
      </c>
    </row>
    <row r="72" spans="1:102" x14ac:dyDescent="0.2">
      <c r="B72" t="s">
        <v>346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6">
        <v>8</v>
      </c>
      <c r="CT72" s="266">
        <v>27</v>
      </c>
      <c r="CU72" s="266">
        <v>12</v>
      </c>
      <c r="CV72" s="266">
        <v>5</v>
      </c>
      <c r="CX72" t="s">
        <v>172</v>
      </c>
    </row>
    <row r="73" spans="1:102" x14ac:dyDescent="0.2">
      <c r="B73" t="s">
        <v>349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6">
        <v>11</v>
      </c>
      <c r="CT73" s="266">
        <v>9</v>
      </c>
      <c r="CU73" s="266">
        <v>12</v>
      </c>
      <c r="CV73" s="266">
        <v>7</v>
      </c>
      <c r="CX73" t="s">
        <v>173</v>
      </c>
    </row>
    <row r="74" spans="1:102" x14ac:dyDescent="0.2">
      <c r="B74" t="s">
        <v>350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6">
        <v>13</v>
      </c>
      <c r="CT74" s="266">
        <v>22</v>
      </c>
      <c r="CU74" s="266">
        <v>33</v>
      </c>
      <c r="CV74" s="266">
        <v>13</v>
      </c>
      <c r="CX74" t="s">
        <v>174</v>
      </c>
    </row>
    <row r="75" spans="1:102" x14ac:dyDescent="0.2">
      <c r="B75" t="s">
        <v>376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6">
        <v>7</v>
      </c>
      <c r="CT75" s="266">
        <v>4</v>
      </c>
      <c r="CU75" s="266">
        <v>5</v>
      </c>
      <c r="CV75" s="266">
        <v>0</v>
      </c>
      <c r="CX75" t="s">
        <v>175</v>
      </c>
    </row>
    <row r="76" spans="1:102" x14ac:dyDescent="0.2">
      <c r="B76" t="s">
        <v>377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6">
        <v>2</v>
      </c>
      <c r="CT76" s="266">
        <v>7</v>
      </c>
      <c r="CU76" s="266">
        <v>15</v>
      </c>
      <c r="CV76" s="266">
        <v>2</v>
      </c>
      <c r="CX76" t="s">
        <v>176</v>
      </c>
    </row>
    <row r="77" spans="1:102" x14ac:dyDescent="0.2">
      <c r="A77" s="173" t="s">
        <v>177</v>
      </c>
      <c r="B77" s="174" t="s">
        <v>389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6">
        <f t="shared" si="13"/>
        <v>93</v>
      </c>
      <c r="CT77" s="336">
        <f t="shared" si="13"/>
        <v>148</v>
      </c>
      <c r="CU77" s="336">
        <f t="shared" si="13"/>
        <v>271</v>
      </c>
      <c r="CV77" s="336">
        <f t="shared" si="13"/>
        <v>101</v>
      </c>
      <c r="CW77" s="173" t="s">
        <v>177</v>
      </c>
      <c r="CX77" s="174"/>
    </row>
    <row r="78" spans="1:102" x14ac:dyDescent="0.2">
      <c r="A78" t="s">
        <v>178</v>
      </c>
      <c r="B78" t="s">
        <v>340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6">
        <v>76</v>
      </c>
      <c r="CT78" s="266">
        <v>105</v>
      </c>
      <c r="CU78" s="266">
        <v>121</v>
      </c>
      <c r="CV78" s="266">
        <v>121</v>
      </c>
      <c r="CW78" t="s">
        <v>178</v>
      </c>
      <c r="CX78" t="s">
        <v>179</v>
      </c>
    </row>
    <row r="79" spans="1:102" x14ac:dyDescent="0.2">
      <c r="B79" t="s">
        <v>343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6">
        <v>5</v>
      </c>
      <c r="CT79" s="266">
        <v>14</v>
      </c>
      <c r="CU79" s="266">
        <v>17</v>
      </c>
      <c r="CV79" s="266">
        <v>9</v>
      </c>
      <c r="CX79" t="s">
        <v>180</v>
      </c>
    </row>
    <row r="80" spans="1:102" x14ac:dyDescent="0.2">
      <c r="B80" t="s">
        <v>347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6">
        <v>1</v>
      </c>
      <c r="CT80" s="266">
        <v>10</v>
      </c>
      <c r="CU80" s="266">
        <v>25</v>
      </c>
      <c r="CV80" s="266">
        <v>4</v>
      </c>
      <c r="CX80" t="s">
        <v>181</v>
      </c>
    </row>
    <row r="81" spans="1:102" x14ac:dyDescent="0.2">
      <c r="B81" t="s">
        <v>378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6">
        <v>1</v>
      </c>
      <c r="CT81" s="266">
        <v>5</v>
      </c>
      <c r="CU81" s="266">
        <v>4</v>
      </c>
      <c r="CV81" s="266">
        <v>8</v>
      </c>
      <c r="CX81" t="s">
        <v>182</v>
      </c>
    </row>
    <row r="82" spans="1:102" x14ac:dyDescent="0.2">
      <c r="B82" t="s">
        <v>379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6">
        <v>9</v>
      </c>
      <c r="CT82" s="266">
        <v>8</v>
      </c>
      <c r="CU82" s="266">
        <v>3</v>
      </c>
      <c r="CV82" s="266">
        <v>2</v>
      </c>
      <c r="CX82" t="s">
        <v>183</v>
      </c>
    </row>
    <row r="83" spans="1:102" x14ac:dyDescent="0.2">
      <c r="B83" t="s">
        <v>380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6">
        <v>3</v>
      </c>
      <c r="CT83" s="266">
        <v>12</v>
      </c>
      <c r="CU83" s="266">
        <v>3</v>
      </c>
      <c r="CV83" s="266">
        <v>3</v>
      </c>
      <c r="CX83" t="s">
        <v>127</v>
      </c>
    </row>
    <row r="84" spans="1:102" x14ac:dyDescent="0.2">
      <c r="A84" s="173" t="s">
        <v>177</v>
      </c>
      <c r="B84" s="174" t="s">
        <v>389</v>
      </c>
      <c r="C84" s="174"/>
      <c r="D84" s="175">
        <f>SUM(D78:D83)</f>
        <v>209</v>
      </c>
      <c r="E84" s="175">
        <f t="shared" ref="E84:O84" si="14">SUM(E78:E83)</f>
        <v>323</v>
      </c>
      <c r="F84" s="175">
        <f t="shared" si="14"/>
        <v>361</v>
      </c>
      <c r="G84" s="175">
        <f t="shared" si="14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4"/>
        <v>353</v>
      </c>
      <c r="L84" s="175">
        <f t="shared" si="14"/>
        <v>340</v>
      </c>
      <c r="M84" s="175">
        <f>SUM(M78:M83)</f>
        <v>386</v>
      </c>
      <c r="N84" s="175">
        <f>SUM(N78:N83)</f>
        <v>258</v>
      </c>
      <c r="O84" s="176">
        <f t="shared" si="14"/>
        <v>279</v>
      </c>
      <c r="P84" s="175">
        <f>SUM(P78:P83)</f>
        <v>194</v>
      </c>
      <c r="Q84" s="175">
        <f t="shared" ref="Q84:R84" si="15">SUM(Q78:Q83)</f>
        <v>276</v>
      </c>
      <c r="R84" s="175">
        <f t="shared" si="15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6">SUM(W78:W83)</f>
        <v>482</v>
      </c>
      <c r="X84" s="175">
        <f t="shared" si="16"/>
        <v>291</v>
      </c>
      <c r="Y84" s="175">
        <f>SUM(Y78:Y83)</f>
        <v>220</v>
      </c>
      <c r="Z84" s="175">
        <f>SUM(Z78:Z83)</f>
        <v>228</v>
      </c>
      <c r="AA84" s="176">
        <f t="shared" ref="AA84" si="17">SUM(AA78:AA83)</f>
        <v>335</v>
      </c>
      <c r="AB84" s="175">
        <f>SUM(AB78:AB83)</f>
        <v>153</v>
      </c>
      <c r="AC84" s="175">
        <f t="shared" ref="AC84:AD84" si="18">SUM(AC78:AC83)</f>
        <v>315</v>
      </c>
      <c r="AD84" s="175">
        <f t="shared" si="18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19">SUM(AI78:AI83)</f>
        <v>240</v>
      </c>
      <c r="AJ84" s="175">
        <f t="shared" si="19"/>
        <v>269</v>
      </c>
      <c r="AK84" s="175">
        <f>SUM(AK78:AK83)</f>
        <v>254</v>
      </c>
      <c r="AL84" s="175">
        <f>SUM(AL78:AL83)</f>
        <v>269</v>
      </c>
      <c r="AM84" s="176">
        <f t="shared" ref="AM84" si="20">SUM(AM78:AM83)</f>
        <v>352</v>
      </c>
      <c r="AN84" s="175">
        <f>SUM(AN78:AN83)</f>
        <v>169</v>
      </c>
      <c r="AO84" s="175">
        <f t="shared" ref="AO84:AP84" si="21">SUM(AO78:AO83)</f>
        <v>233</v>
      </c>
      <c r="AP84" s="175">
        <f t="shared" si="21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2">SUM(AU78:AU83)</f>
        <v>164</v>
      </c>
      <c r="AV84" s="175">
        <f t="shared" si="22"/>
        <v>247</v>
      </c>
      <c r="AW84" s="175">
        <f>SUM(AW78:AW83)</f>
        <v>277</v>
      </c>
      <c r="AX84" s="175">
        <f>SUM(AX78:AX83)</f>
        <v>240</v>
      </c>
      <c r="AY84" s="176">
        <f t="shared" ref="AY84:BZ84" si="23">SUM(AY78:AY83)</f>
        <v>308</v>
      </c>
      <c r="AZ84" s="176">
        <f t="shared" si="23"/>
        <v>183</v>
      </c>
      <c r="BA84" s="176">
        <f t="shared" si="23"/>
        <v>253</v>
      </c>
      <c r="BB84" s="176">
        <f t="shared" si="23"/>
        <v>143</v>
      </c>
      <c r="BC84" s="176">
        <f t="shared" si="23"/>
        <v>199</v>
      </c>
      <c r="BD84" s="176">
        <f t="shared" si="23"/>
        <v>204</v>
      </c>
      <c r="BE84" s="176">
        <f t="shared" si="23"/>
        <v>320</v>
      </c>
      <c r="BF84" s="176">
        <f t="shared" si="23"/>
        <v>209</v>
      </c>
      <c r="BG84" s="176">
        <f t="shared" si="23"/>
        <v>290</v>
      </c>
      <c r="BH84" s="176">
        <f t="shared" si="23"/>
        <v>190</v>
      </c>
      <c r="BI84" s="176">
        <f t="shared" si="23"/>
        <v>262</v>
      </c>
      <c r="BJ84" s="176">
        <f t="shared" si="23"/>
        <v>233</v>
      </c>
      <c r="BK84" s="176">
        <f t="shared" si="23"/>
        <v>237</v>
      </c>
      <c r="BL84" s="176">
        <f t="shared" si="23"/>
        <v>166</v>
      </c>
      <c r="BM84" s="176">
        <f t="shared" si="23"/>
        <v>194</v>
      </c>
      <c r="BN84" s="176">
        <f t="shared" si="23"/>
        <v>183</v>
      </c>
      <c r="BO84" s="176">
        <f t="shared" si="23"/>
        <v>269</v>
      </c>
      <c r="BP84" s="176">
        <f t="shared" si="23"/>
        <v>194</v>
      </c>
      <c r="BQ84" s="176">
        <f t="shared" si="23"/>
        <v>203</v>
      </c>
      <c r="BR84" s="176">
        <f t="shared" si="23"/>
        <v>347</v>
      </c>
      <c r="BS84" s="176">
        <f t="shared" si="23"/>
        <v>235</v>
      </c>
      <c r="BT84" s="176">
        <f t="shared" si="23"/>
        <v>279</v>
      </c>
      <c r="BU84" s="176">
        <f t="shared" si="23"/>
        <v>198</v>
      </c>
      <c r="BV84" s="176">
        <f t="shared" si="23"/>
        <v>172</v>
      </c>
      <c r="BW84" s="176">
        <f t="shared" si="23"/>
        <v>164</v>
      </c>
      <c r="BX84" s="176">
        <f t="shared" si="23"/>
        <v>143</v>
      </c>
      <c r="BY84" s="176">
        <f t="shared" si="23"/>
        <v>0</v>
      </c>
      <c r="BZ84" s="176">
        <f t="shared" si="23"/>
        <v>172</v>
      </c>
      <c r="CA84" s="178">
        <f t="shared" ref="CA84:CV84" si="24">SUM(CA78:CA83)</f>
        <v>131</v>
      </c>
      <c r="CB84" s="178">
        <f t="shared" si="24"/>
        <v>198</v>
      </c>
      <c r="CC84" s="178">
        <f t="shared" si="24"/>
        <v>190</v>
      </c>
      <c r="CD84" s="178">
        <f t="shared" si="24"/>
        <v>184</v>
      </c>
      <c r="CE84" s="178">
        <f t="shared" si="24"/>
        <v>221</v>
      </c>
      <c r="CF84" s="178">
        <f t="shared" si="24"/>
        <v>180</v>
      </c>
      <c r="CG84" s="178">
        <f t="shared" si="24"/>
        <v>231</v>
      </c>
      <c r="CH84" s="178">
        <f t="shared" si="24"/>
        <v>177</v>
      </c>
      <c r="CI84" s="178">
        <f t="shared" si="24"/>
        <v>153</v>
      </c>
      <c r="CJ84" s="178">
        <f t="shared" si="24"/>
        <v>145</v>
      </c>
      <c r="CK84" s="178">
        <f t="shared" si="24"/>
        <v>131</v>
      </c>
      <c r="CL84" s="178">
        <f t="shared" si="24"/>
        <v>118</v>
      </c>
      <c r="CM84" s="178">
        <f t="shared" si="24"/>
        <v>160</v>
      </c>
      <c r="CN84" s="178">
        <f t="shared" si="24"/>
        <v>115</v>
      </c>
      <c r="CO84" s="178">
        <f t="shared" si="24"/>
        <v>259</v>
      </c>
      <c r="CP84" s="178">
        <f t="shared" si="24"/>
        <v>171</v>
      </c>
      <c r="CQ84" s="178">
        <f t="shared" si="24"/>
        <v>125</v>
      </c>
      <c r="CR84" s="178">
        <f t="shared" si="24"/>
        <v>205</v>
      </c>
      <c r="CS84" s="336">
        <f t="shared" si="24"/>
        <v>95</v>
      </c>
      <c r="CT84" s="336">
        <f t="shared" si="24"/>
        <v>154</v>
      </c>
      <c r="CU84" s="336">
        <f t="shared" si="24"/>
        <v>173</v>
      </c>
      <c r="CV84" s="336">
        <f t="shared" si="24"/>
        <v>147</v>
      </c>
      <c r="CW84" s="173" t="s">
        <v>177</v>
      </c>
      <c r="CX84" s="174"/>
    </row>
    <row r="85" spans="1:102" x14ac:dyDescent="0.2">
      <c r="A85" t="s">
        <v>184</v>
      </c>
      <c r="B85" t="s">
        <v>342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6">
        <v>7</v>
      </c>
      <c r="CT85" s="266">
        <v>15</v>
      </c>
      <c r="CU85" s="266">
        <v>15</v>
      </c>
      <c r="CV85" s="266">
        <v>2</v>
      </c>
      <c r="CW85" t="s">
        <v>184</v>
      </c>
      <c r="CX85" t="s">
        <v>185</v>
      </c>
    </row>
    <row r="86" spans="1:102" x14ac:dyDescent="0.2">
      <c r="B86" t="s">
        <v>381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6">
        <v>13</v>
      </c>
      <c r="CT86" s="266">
        <v>15</v>
      </c>
      <c r="CU86" s="266">
        <v>39</v>
      </c>
      <c r="CV86" s="266">
        <v>13</v>
      </c>
      <c r="CX86" t="s">
        <v>186</v>
      </c>
    </row>
    <row r="87" spans="1:102" x14ac:dyDescent="0.2">
      <c r="B87" t="s">
        <v>382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6">
        <v>2</v>
      </c>
      <c r="CT87" s="266">
        <v>4</v>
      </c>
      <c r="CU87" s="266">
        <v>9</v>
      </c>
      <c r="CV87" s="266">
        <v>4</v>
      </c>
      <c r="CX87" t="s">
        <v>264</v>
      </c>
    </row>
    <row r="88" spans="1:102" x14ac:dyDescent="0.2">
      <c r="A88" s="173" t="s">
        <v>177</v>
      </c>
      <c r="B88" s="174" t="s">
        <v>389</v>
      </c>
      <c r="C88" s="174"/>
      <c r="D88" s="175">
        <f>SUM(D85:D87)</f>
        <v>78</v>
      </c>
      <c r="E88" s="175">
        <f t="shared" ref="E88:O88" si="25">SUM(E85:E87)</f>
        <v>74</v>
      </c>
      <c r="F88" s="175">
        <f t="shared" si="25"/>
        <v>70</v>
      </c>
      <c r="G88" s="175">
        <f t="shared" si="25"/>
        <v>92</v>
      </c>
      <c r="H88" s="175">
        <f t="shared" si="25"/>
        <v>27</v>
      </c>
      <c r="I88" s="181">
        <f>SUM(I85:I87)</f>
        <v>58</v>
      </c>
      <c r="J88" s="175">
        <f>SUM(J85:J87)</f>
        <v>74</v>
      </c>
      <c r="K88" s="175">
        <f t="shared" si="25"/>
        <v>82</v>
      </c>
      <c r="L88" s="175">
        <f t="shared" si="25"/>
        <v>89</v>
      </c>
      <c r="M88" s="175">
        <f>SUM(M85:M87)</f>
        <v>47</v>
      </c>
      <c r="N88" s="175">
        <f>SUM(N85:N87)</f>
        <v>60</v>
      </c>
      <c r="O88" s="176">
        <f t="shared" si="25"/>
        <v>50</v>
      </c>
      <c r="P88" s="175">
        <f>SUM(P85:P87)</f>
        <v>80</v>
      </c>
      <c r="Q88" s="175">
        <f t="shared" ref="Q88:T88" si="26">SUM(Q85:Q87)</f>
        <v>39</v>
      </c>
      <c r="R88" s="175">
        <f t="shared" si="26"/>
        <v>56</v>
      </c>
      <c r="S88" s="175">
        <f t="shared" si="26"/>
        <v>60</v>
      </c>
      <c r="T88" s="175">
        <f t="shared" si="26"/>
        <v>91</v>
      </c>
      <c r="U88" s="181">
        <f>SUM(U85:U87)</f>
        <v>109</v>
      </c>
      <c r="V88" s="175">
        <f>SUM(V85:V87)</f>
        <v>56</v>
      </c>
      <c r="W88" s="175">
        <f t="shared" ref="W88:X88" si="27">SUM(W85:W87)</f>
        <v>64</v>
      </c>
      <c r="X88" s="175">
        <f t="shared" si="27"/>
        <v>95</v>
      </c>
      <c r="Y88" s="175">
        <f>SUM(Y85:Y87)</f>
        <v>46</v>
      </c>
      <c r="Z88" s="175">
        <f>SUM(Z85:Z87)</f>
        <v>50</v>
      </c>
      <c r="AA88" s="176">
        <f t="shared" ref="AA88" si="28">SUM(AA85:AA87)</f>
        <v>75</v>
      </c>
      <c r="AB88" s="175">
        <f>SUM(AB85:AB87)</f>
        <v>49</v>
      </c>
      <c r="AC88" s="175">
        <f t="shared" ref="AC88:AF88" si="29">SUM(AC85:AC87)</f>
        <v>57</v>
      </c>
      <c r="AD88" s="175">
        <f t="shared" si="29"/>
        <v>40</v>
      </c>
      <c r="AE88" s="175">
        <f t="shared" si="29"/>
        <v>87</v>
      </c>
      <c r="AF88" s="175">
        <f t="shared" si="29"/>
        <v>18</v>
      </c>
      <c r="AG88" s="181">
        <f>SUM(AG85:AG87)</f>
        <v>169</v>
      </c>
      <c r="AH88" s="175">
        <f>SUM(AH85:AH87)</f>
        <v>27</v>
      </c>
      <c r="AI88" s="175">
        <f t="shared" ref="AI88:AJ88" si="30">SUM(AI85:AI87)</f>
        <v>57</v>
      </c>
      <c r="AJ88" s="175">
        <f t="shared" si="30"/>
        <v>62</v>
      </c>
      <c r="AK88" s="175">
        <f>SUM(AK85:AK87)</f>
        <v>77</v>
      </c>
      <c r="AL88" s="175">
        <f>SUM(AL85:AL87)</f>
        <v>65</v>
      </c>
      <c r="AM88" s="176">
        <f t="shared" ref="AM88" si="31">SUM(AM85:AM87)</f>
        <v>82</v>
      </c>
      <c r="AN88" s="175">
        <f>SUM(AN85:AN87)</f>
        <v>35</v>
      </c>
      <c r="AO88" s="175">
        <f t="shared" ref="AO88:AR88" si="32">SUM(AO85:AO87)</f>
        <v>37</v>
      </c>
      <c r="AP88" s="175">
        <f t="shared" si="32"/>
        <v>33</v>
      </c>
      <c r="AQ88" s="175">
        <f t="shared" si="32"/>
        <v>40</v>
      </c>
      <c r="AR88" s="175">
        <f t="shared" si="32"/>
        <v>55</v>
      </c>
      <c r="AS88" s="181">
        <f>SUM(AS85:AS87)</f>
        <v>42</v>
      </c>
      <c r="AT88" s="175">
        <f>SUM(AT85:AT87)</f>
        <v>45</v>
      </c>
      <c r="AU88" s="175">
        <f t="shared" ref="AU88:AV88" si="33">SUM(AU85:AU87)</f>
        <v>36</v>
      </c>
      <c r="AV88" s="175">
        <f t="shared" si="33"/>
        <v>66</v>
      </c>
      <c r="AW88" s="175">
        <f>SUM(AW85:AW87)</f>
        <v>48</v>
      </c>
      <c r="AX88" s="175">
        <f>SUM(AX85:AX87)</f>
        <v>39</v>
      </c>
      <c r="AY88" s="176">
        <f t="shared" ref="AY88:CG88" si="34">SUM(AY85:AY87)</f>
        <v>50</v>
      </c>
      <c r="AZ88" s="176">
        <f t="shared" si="34"/>
        <v>38</v>
      </c>
      <c r="BA88" s="176">
        <f t="shared" si="34"/>
        <v>45</v>
      </c>
      <c r="BB88" s="176">
        <f t="shared" si="34"/>
        <v>52</v>
      </c>
      <c r="BC88" s="176">
        <f t="shared" si="34"/>
        <v>54</v>
      </c>
      <c r="BD88" s="176">
        <f t="shared" si="34"/>
        <v>56</v>
      </c>
      <c r="BE88" s="176">
        <f t="shared" si="34"/>
        <v>44</v>
      </c>
      <c r="BF88" s="176">
        <f t="shared" si="34"/>
        <v>97</v>
      </c>
      <c r="BG88" s="176">
        <f t="shared" si="34"/>
        <v>60</v>
      </c>
      <c r="BH88" s="176">
        <f t="shared" si="34"/>
        <v>44</v>
      </c>
      <c r="BI88" s="176">
        <f t="shared" si="34"/>
        <v>93</v>
      </c>
      <c r="BJ88" s="176">
        <f t="shared" si="34"/>
        <v>77</v>
      </c>
      <c r="BK88" s="176">
        <f t="shared" si="34"/>
        <v>67</v>
      </c>
      <c r="BL88" s="176">
        <f t="shared" si="34"/>
        <v>48</v>
      </c>
      <c r="BM88" s="176">
        <f t="shared" si="34"/>
        <v>53</v>
      </c>
      <c r="BN88" s="176">
        <f t="shared" si="34"/>
        <v>45</v>
      </c>
      <c r="BO88" s="176">
        <f t="shared" si="34"/>
        <v>64</v>
      </c>
      <c r="BP88" s="176">
        <f t="shared" si="34"/>
        <v>43</v>
      </c>
      <c r="BQ88" s="176">
        <f t="shared" si="34"/>
        <v>47</v>
      </c>
      <c r="BR88" s="176">
        <f t="shared" si="34"/>
        <v>61</v>
      </c>
      <c r="BS88" s="176">
        <f t="shared" si="34"/>
        <v>50</v>
      </c>
      <c r="BT88" s="176">
        <f t="shared" si="34"/>
        <v>31</v>
      </c>
      <c r="BU88" s="176">
        <f t="shared" si="34"/>
        <v>37</v>
      </c>
      <c r="BV88" s="176">
        <f t="shared" si="34"/>
        <v>44</v>
      </c>
      <c r="BW88" s="176">
        <f t="shared" si="34"/>
        <v>41</v>
      </c>
      <c r="BX88" s="176">
        <f t="shared" si="34"/>
        <v>72</v>
      </c>
      <c r="BY88" s="176">
        <f t="shared" si="34"/>
        <v>0</v>
      </c>
      <c r="BZ88" s="176">
        <f t="shared" si="34"/>
        <v>44</v>
      </c>
      <c r="CA88" s="176">
        <f t="shared" si="34"/>
        <v>77</v>
      </c>
      <c r="CB88" s="176">
        <f t="shared" si="34"/>
        <v>31</v>
      </c>
      <c r="CC88" s="176">
        <f t="shared" si="34"/>
        <v>47</v>
      </c>
      <c r="CD88" s="176">
        <f t="shared" si="34"/>
        <v>69</v>
      </c>
      <c r="CE88" s="176">
        <f t="shared" si="34"/>
        <v>68</v>
      </c>
      <c r="CF88" s="176">
        <f t="shared" si="34"/>
        <v>39</v>
      </c>
      <c r="CG88" s="176">
        <f t="shared" si="34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5">SUM(CM85:CM87)</f>
        <v>48</v>
      </c>
      <c r="CN88" s="176">
        <f t="shared" si="35"/>
        <v>69</v>
      </c>
      <c r="CO88" s="176">
        <f t="shared" si="35"/>
        <v>58</v>
      </c>
      <c r="CP88" s="176">
        <f t="shared" si="35"/>
        <v>94</v>
      </c>
      <c r="CQ88" s="176">
        <f t="shared" si="35"/>
        <v>51</v>
      </c>
      <c r="CR88" s="176">
        <f t="shared" si="35"/>
        <v>46</v>
      </c>
      <c r="CS88" s="337">
        <f t="shared" si="35"/>
        <v>22</v>
      </c>
      <c r="CT88" s="337">
        <f t="shared" si="35"/>
        <v>34</v>
      </c>
      <c r="CU88" s="337">
        <f t="shared" si="35"/>
        <v>63</v>
      </c>
      <c r="CV88" s="337">
        <f t="shared" si="35"/>
        <v>19</v>
      </c>
      <c r="CW88" s="173" t="s">
        <v>177</v>
      </c>
      <c r="CX88" s="174"/>
    </row>
    <row r="89" spans="1:102" x14ac:dyDescent="0.2">
      <c r="A89" t="s">
        <v>187</v>
      </c>
      <c r="B89" t="s">
        <v>339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6">
        <v>13</v>
      </c>
      <c r="CT89" s="266">
        <v>19</v>
      </c>
      <c r="CU89" s="266">
        <v>33</v>
      </c>
      <c r="CV89" s="266">
        <v>5</v>
      </c>
      <c r="CW89" t="s">
        <v>187</v>
      </c>
      <c r="CX89" t="s">
        <v>188</v>
      </c>
    </row>
    <row r="90" spans="1:102" x14ac:dyDescent="0.2">
      <c r="B90" t="s">
        <v>383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6">
        <v>4</v>
      </c>
      <c r="CT90" s="266">
        <v>4</v>
      </c>
      <c r="CU90" s="266">
        <v>3</v>
      </c>
      <c r="CV90" s="266">
        <v>2</v>
      </c>
      <c r="CX90" t="s">
        <v>189</v>
      </c>
    </row>
    <row r="91" spans="1:102" x14ac:dyDescent="0.2">
      <c r="B91" t="s">
        <v>384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6">
        <v>16</v>
      </c>
      <c r="CT91" s="266">
        <v>6</v>
      </c>
      <c r="CU91" s="266">
        <v>1</v>
      </c>
      <c r="CV91" s="266">
        <v>2</v>
      </c>
      <c r="CX91" t="s">
        <v>123</v>
      </c>
    </row>
    <row r="92" spans="1:102" x14ac:dyDescent="0.2">
      <c r="A92" s="173" t="s">
        <v>177</v>
      </c>
      <c r="B92" s="174" t="s">
        <v>390</v>
      </c>
      <c r="C92" s="174"/>
      <c r="D92" s="175">
        <f>SUM(D89:D91)</f>
        <v>50</v>
      </c>
      <c r="E92" s="175">
        <f t="shared" ref="E92:O92" si="36">SUM(E89:E91)</f>
        <v>31</v>
      </c>
      <c r="F92" s="175">
        <f t="shared" si="36"/>
        <v>35</v>
      </c>
      <c r="G92" s="175">
        <f t="shared" si="36"/>
        <v>61</v>
      </c>
      <c r="H92" s="175">
        <f t="shared" si="36"/>
        <v>41</v>
      </c>
      <c r="I92" s="181">
        <f>SUM(I89:I91)</f>
        <v>69</v>
      </c>
      <c r="J92" s="175">
        <f>SUM(J89:J91)</f>
        <v>54</v>
      </c>
      <c r="K92" s="175">
        <f t="shared" si="36"/>
        <v>96</v>
      </c>
      <c r="L92" s="175">
        <f t="shared" si="36"/>
        <v>42</v>
      </c>
      <c r="M92" s="175">
        <f>SUM(M89:M91)</f>
        <v>85</v>
      </c>
      <c r="N92" s="175">
        <f>SUM(N89:N91)</f>
        <v>79</v>
      </c>
      <c r="O92" s="176">
        <f t="shared" si="36"/>
        <v>69</v>
      </c>
      <c r="P92" s="175">
        <f>SUM(P89:P91)</f>
        <v>41</v>
      </c>
      <c r="Q92" s="175">
        <f t="shared" ref="Q92:T92" si="37">SUM(Q89:Q91)</f>
        <v>35</v>
      </c>
      <c r="R92" s="175">
        <f t="shared" si="37"/>
        <v>38</v>
      </c>
      <c r="S92" s="175">
        <f t="shared" si="37"/>
        <v>87</v>
      </c>
      <c r="T92" s="175">
        <f t="shared" si="37"/>
        <v>46</v>
      </c>
      <c r="U92" s="181">
        <f>SUM(U89:U91)</f>
        <v>46</v>
      </c>
      <c r="V92" s="175">
        <f>SUM(V89:V91)</f>
        <v>130</v>
      </c>
      <c r="W92" s="175">
        <f t="shared" ref="W92:X92" si="38">SUM(W89:W91)</f>
        <v>99</v>
      </c>
      <c r="X92" s="175">
        <f t="shared" si="38"/>
        <v>66</v>
      </c>
      <c r="Y92" s="175">
        <f>SUM(Y89:Y91)</f>
        <v>81</v>
      </c>
      <c r="Z92" s="175">
        <f>SUM(Z89:Z91)</f>
        <v>109</v>
      </c>
      <c r="AA92" s="176">
        <f t="shared" ref="AA92" si="39">SUM(AA89:AA91)</f>
        <v>36</v>
      </c>
      <c r="AB92" s="175">
        <f>SUM(AB89:AB91)</f>
        <v>27</v>
      </c>
      <c r="AC92" s="175">
        <f t="shared" ref="AC92:AF92" si="40">SUM(AC89:AC91)</f>
        <v>40</v>
      </c>
      <c r="AD92" s="175">
        <f t="shared" si="40"/>
        <v>35</v>
      </c>
      <c r="AE92" s="175">
        <f t="shared" si="40"/>
        <v>86</v>
      </c>
      <c r="AF92" s="175">
        <f t="shared" si="40"/>
        <v>44</v>
      </c>
      <c r="AG92" s="181">
        <f>SUM(AG89:AG91)</f>
        <v>87</v>
      </c>
      <c r="AH92" s="175">
        <f>SUM(AH89:AH91)</f>
        <v>59</v>
      </c>
      <c r="AI92" s="175">
        <f t="shared" ref="AI92:AJ92" si="41">SUM(AI89:AI91)</f>
        <v>45</v>
      </c>
      <c r="AJ92" s="175">
        <f t="shared" si="41"/>
        <v>88</v>
      </c>
      <c r="AK92" s="175">
        <f>SUM(AK89:AK91)</f>
        <v>64</v>
      </c>
      <c r="AL92" s="175">
        <f>SUM(AL89:AL91)</f>
        <v>61</v>
      </c>
      <c r="AM92" s="176">
        <f t="shared" ref="AM92" si="42">SUM(AM89:AM91)</f>
        <v>35</v>
      </c>
      <c r="AN92" s="175">
        <f>SUM(AN89:AN91)</f>
        <v>52</v>
      </c>
      <c r="AO92" s="175">
        <f t="shared" ref="AO92:AR92" si="43">SUM(AO89:AO91)</f>
        <v>63</v>
      </c>
      <c r="AP92" s="175">
        <f t="shared" si="43"/>
        <v>58</v>
      </c>
      <c r="AQ92" s="175">
        <f t="shared" si="43"/>
        <v>88</v>
      </c>
      <c r="AR92" s="175">
        <f t="shared" si="43"/>
        <v>41</v>
      </c>
      <c r="AS92" s="181">
        <f>SUM(AS89:AS91)</f>
        <v>72</v>
      </c>
      <c r="AT92" s="175">
        <f>SUM(AT89:AT91)</f>
        <v>48</v>
      </c>
      <c r="AU92" s="175">
        <f t="shared" ref="AU92:AV92" si="44">SUM(AU89:AU91)</f>
        <v>70</v>
      </c>
      <c r="AV92" s="175">
        <f t="shared" si="44"/>
        <v>39</v>
      </c>
      <c r="AW92" s="175">
        <f>SUM(AW89:AW91)</f>
        <v>74</v>
      </c>
      <c r="AX92" s="175">
        <f>SUM(AX89:AX91)</f>
        <v>44</v>
      </c>
      <c r="AY92" s="176">
        <f t="shared" ref="AY92:BZ92" si="45">SUM(AY89:AY91)</f>
        <v>38</v>
      </c>
      <c r="AZ92" s="176">
        <f t="shared" si="45"/>
        <v>44</v>
      </c>
      <c r="BA92" s="176">
        <f t="shared" si="45"/>
        <v>57</v>
      </c>
      <c r="BB92" s="176">
        <f t="shared" si="45"/>
        <v>65</v>
      </c>
      <c r="BC92" s="176">
        <f t="shared" si="45"/>
        <v>79</v>
      </c>
      <c r="BD92" s="176">
        <f t="shared" si="45"/>
        <v>52</v>
      </c>
      <c r="BE92" s="176">
        <f t="shared" si="45"/>
        <v>45</v>
      </c>
      <c r="BF92" s="176">
        <f t="shared" si="45"/>
        <v>53</v>
      </c>
      <c r="BG92" s="176">
        <f t="shared" si="45"/>
        <v>66</v>
      </c>
      <c r="BH92" s="176">
        <f t="shared" si="45"/>
        <v>55</v>
      </c>
      <c r="BI92" s="176">
        <f t="shared" si="45"/>
        <v>28</v>
      </c>
      <c r="BJ92" s="176">
        <f t="shared" si="45"/>
        <v>73</v>
      </c>
      <c r="BK92" s="176">
        <f t="shared" si="45"/>
        <v>35</v>
      </c>
      <c r="BL92" s="176">
        <f t="shared" si="45"/>
        <v>60</v>
      </c>
      <c r="BM92" s="176">
        <f t="shared" si="45"/>
        <v>22</v>
      </c>
      <c r="BN92" s="176">
        <f t="shared" si="45"/>
        <v>61</v>
      </c>
      <c r="BO92" s="176">
        <f t="shared" si="45"/>
        <v>69</v>
      </c>
      <c r="BP92" s="176">
        <f t="shared" si="45"/>
        <v>51</v>
      </c>
      <c r="BQ92" s="176">
        <f t="shared" si="45"/>
        <v>78</v>
      </c>
      <c r="BR92" s="176">
        <f t="shared" si="45"/>
        <v>49</v>
      </c>
      <c r="BS92" s="176">
        <f t="shared" si="45"/>
        <v>58</v>
      </c>
      <c r="BT92" s="176">
        <f t="shared" si="45"/>
        <v>58</v>
      </c>
      <c r="BU92" s="176">
        <f t="shared" si="45"/>
        <v>63</v>
      </c>
      <c r="BV92" s="176">
        <f t="shared" si="45"/>
        <v>49</v>
      </c>
      <c r="BW92" s="176">
        <f t="shared" si="45"/>
        <v>35</v>
      </c>
      <c r="BX92" s="176">
        <f t="shared" si="45"/>
        <v>39</v>
      </c>
      <c r="BY92" s="176">
        <f t="shared" si="45"/>
        <v>0</v>
      </c>
      <c r="BZ92" s="176">
        <f t="shared" si="45"/>
        <v>27</v>
      </c>
      <c r="CA92" s="176">
        <f t="shared" ref="CA92:CG92" si="46">SUM(CA89:CA91)</f>
        <v>25</v>
      </c>
      <c r="CB92" s="176">
        <f t="shared" si="46"/>
        <v>39</v>
      </c>
      <c r="CC92" s="176">
        <f t="shared" si="46"/>
        <v>43</v>
      </c>
      <c r="CD92" s="176">
        <f t="shared" si="46"/>
        <v>52</v>
      </c>
      <c r="CE92" s="176">
        <f t="shared" si="46"/>
        <v>42</v>
      </c>
      <c r="CF92" s="176">
        <f t="shared" si="46"/>
        <v>47</v>
      </c>
      <c r="CG92" s="176">
        <f t="shared" si="46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47">SUM(CM89:CM91)</f>
        <v>88</v>
      </c>
      <c r="CN92" s="176">
        <f t="shared" si="47"/>
        <v>68</v>
      </c>
      <c r="CO92" s="176">
        <f t="shared" si="47"/>
        <v>32</v>
      </c>
      <c r="CP92" s="176">
        <f t="shared" si="47"/>
        <v>75</v>
      </c>
      <c r="CQ92" s="176">
        <f t="shared" si="47"/>
        <v>43</v>
      </c>
      <c r="CR92" s="176">
        <f t="shared" si="47"/>
        <v>55</v>
      </c>
      <c r="CS92" s="337">
        <f t="shared" si="47"/>
        <v>33</v>
      </c>
      <c r="CT92" s="337">
        <f t="shared" si="47"/>
        <v>29</v>
      </c>
      <c r="CU92" s="337">
        <f t="shared" si="47"/>
        <v>37</v>
      </c>
      <c r="CV92" s="337">
        <f t="shared" si="47"/>
        <v>9</v>
      </c>
      <c r="CW92" s="173" t="s">
        <v>177</v>
      </c>
      <c r="CX92" s="174"/>
    </row>
    <row r="93" spans="1:102" x14ac:dyDescent="0.2">
      <c r="A93" t="s">
        <v>190</v>
      </c>
      <c r="B93" t="s">
        <v>344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6">
        <v>3</v>
      </c>
      <c r="CU93" s="266">
        <v>9</v>
      </c>
      <c r="CV93" s="266">
        <v>5</v>
      </c>
      <c r="CW93" t="s">
        <v>190</v>
      </c>
      <c r="CX93" t="s">
        <v>191</v>
      </c>
    </row>
    <row r="94" spans="1:102" x14ac:dyDescent="0.2">
      <c r="B94" t="s">
        <v>385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6">
        <v>3</v>
      </c>
      <c r="CU94" s="266">
        <v>4</v>
      </c>
      <c r="CV94" s="266">
        <v>0</v>
      </c>
      <c r="CX94" t="s">
        <v>192</v>
      </c>
    </row>
    <row r="95" spans="1:102" x14ac:dyDescent="0.2">
      <c r="A95" s="173" t="s">
        <v>177</v>
      </c>
      <c r="B95" s="174" t="s">
        <v>390</v>
      </c>
      <c r="C95" s="174"/>
      <c r="D95" s="175">
        <f>SUM(D93:D94)</f>
        <v>9</v>
      </c>
      <c r="E95" s="175">
        <f t="shared" ref="E95:N95" si="48">SUM(E93:E94)</f>
        <v>12</v>
      </c>
      <c r="F95" s="175">
        <f t="shared" si="48"/>
        <v>16</v>
      </c>
      <c r="G95" s="175">
        <f t="shared" si="48"/>
        <v>18</v>
      </c>
      <c r="H95" s="175">
        <f t="shared" si="48"/>
        <v>11</v>
      </c>
      <c r="I95" s="181">
        <f>SUM(I93:I94)</f>
        <v>15</v>
      </c>
      <c r="J95" s="175">
        <f>SUM(J93:J94)</f>
        <v>9</v>
      </c>
      <c r="K95" s="175">
        <f t="shared" si="48"/>
        <v>44</v>
      </c>
      <c r="L95" s="175">
        <f t="shared" si="48"/>
        <v>13</v>
      </c>
      <c r="M95" s="175">
        <f>SUM(M93:M94)</f>
        <v>15</v>
      </c>
      <c r="N95" s="175">
        <f t="shared" si="48"/>
        <v>9</v>
      </c>
      <c r="O95" s="176">
        <f>SUM(O93:O94)</f>
        <v>26</v>
      </c>
      <c r="P95" s="175">
        <f>SUM(P93:P94)</f>
        <v>31</v>
      </c>
      <c r="Q95" s="175">
        <f t="shared" ref="Q95:T95" si="49">SUM(Q93:Q94)</f>
        <v>2</v>
      </c>
      <c r="R95" s="175">
        <f t="shared" si="49"/>
        <v>26</v>
      </c>
      <c r="S95" s="175">
        <f t="shared" si="49"/>
        <v>19</v>
      </c>
      <c r="T95" s="175">
        <f t="shared" si="49"/>
        <v>6</v>
      </c>
      <c r="U95" s="181">
        <f>SUM(U93:U94)</f>
        <v>53</v>
      </c>
      <c r="V95" s="175">
        <f>SUM(V93:V94)</f>
        <v>50</v>
      </c>
      <c r="W95" s="175">
        <f t="shared" ref="W95:X95" si="50">SUM(W93:W94)</f>
        <v>12</v>
      </c>
      <c r="X95" s="175">
        <f t="shared" si="50"/>
        <v>19</v>
      </c>
      <c r="Y95" s="175">
        <f>SUM(Y93:Y94)</f>
        <v>18</v>
      </c>
      <c r="Z95" s="175">
        <f t="shared" ref="Z95" si="51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2">SUM(AC93:AC94)</f>
        <v>10</v>
      </c>
      <c r="AD95" s="175">
        <f t="shared" si="52"/>
        <v>24</v>
      </c>
      <c r="AE95" s="175">
        <f t="shared" si="52"/>
        <v>23</v>
      </c>
      <c r="AF95" s="175">
        <f t="shared" si="52"/>
        <v>18</v>
      </c>
      <c r="AG95" s="181">
        <f>SUM(AG93:AG94)</f>
        <v>44</v>
      </c>
      <c r="AH95" s="175">
        <f>SUM(AH93:AH94)</f>
        <v>26</v>
      </c>
      <c r="AI95" s="175">
        <f t="shared" ref="AI95:AJ95" si="53">SUM(AI93:AI94)</f>
        <v>24</v>
      </c>
      <c r="AJ95" s="175">
        <f t="shared" si="53"/>
        <v>18</v>
      </c>
      <c r="AK95" s="175">
        <f>SUM(AK93:AK94)</f>
        <v>9</v>
      </c>
      <c r="AL95" s="175">
        <f t="shared" ref="AL95" si="54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5">SUM(AO93:AO94)</f>
        <v>14</v>
      </c>
      <c r="AP95" s="175">
        <f t="shared" si="55"/>
        <v>7</v>
      </c>
      <c r="AQ95" s="175">
        <f t="shared" si="55"/>
        <v>26</v>
      </c>
      <c r="AR95" s="175">
        <f t="shared" si="55"/>
        <v>17</v>
      </c>
      <c r="AS95" s="181">
        <f>SUM(AS93:AS94)</f>
        <v>40</v>
      </c>
      <c r="AT95" s="175">
        <f>SUM(AT93:AT94)</f>
        <v>14</v>
      </c>
      <c r="AU95" s="175">
        <f t="shared" ref="AU95:AV95" si="56">SUM(AU93:AU94)</f>
        <v>28</v>
      </c>
      <c r="AV95" s="175">
        <f t="shared" si="56"/>
        <v>13</v>
      </c>
      <c r="AW95" s="175">
        <f>SUM(AW93:AW94)</f>
        <v>16</v>
      </c>
      <c r="AX95" s="175">
        <f t="shared" ref="AX95" si="57">SUM(AX93:AX94)</f>
        <v>24</v>
      </c>
      <c r="AY95" s="176">
        <f>SUM(AY93:AY94)</f>
        <v>6</v>
      </c>
      <c r="AZ95" s="176">
        <f t="shared" ref="AZ95:BK95" si="58">SUM(AZ93:AZ94)</f>
        <v>13</v>
      </c>
      <c r="BA95" s="176">
        <f t="shared" si="58"/>
        <v>7</v>
      </c>
      <c r="BB95" s="176">
        <f t="shared" si="58"/>
        <v>11</v>
      </c>
      <c r="BC95" s="176">
        <f t="shared" si="58"/>
        <v>30</v>
      </c>
      <c r="BD95" s="176">
        <f t="shared" si="58"/>
        <v>27</v>
      </c>
      <c r="BE95" s="176">
        <f t="shared" si="58"/>
        <v>21</v>
      </c>
      <c r="BF95" s="176">
        <f t="shared" si="58"/>
        <v>21</v>
      </c>
      <c r="BG95" s="176">
        <f t="shared" si="58"/>
        <v>18</v>
      </c>
      <c r="BH95" s="176">
        <f t="shared" si="58"/>
        <v>13</v>
      </c>
      <c r="BI95" s="176">
        <f t="shared" si="58"/>
        <v>24</v>
      </c>
      <c r="BJ95" s="176">
        <f t="shared" si="58"/>
        <v>18</v>
      </c>
      <c r="BK95" s="176">
        <f t="shared" si="58"/>
        <v>28</v>
      </c>
      <c r="BL95" s="176">
        <f t="shared" ref="BL95:BO95" si="59">SUM(BL93:BL94)</f>
        <v>12</v>
      </c>
      <c r="BM95" s="176">
        <f t="shared" si="59"/>
        <v>9</v>
      </c>
      <c r="BN95" s="176">
        <f t="shared" si="59"/>
        <v>9</v>
      </c>
      <c r="BO95" s="176">
        <f t="shared" si="59"/>
        <v>21</v>
      </c>
      <c r="BP95" s="176">
        <f t="shared" ref="BP95:BZ95" si="60">SUM(BP93:BP94)</f>
        <v>16</v>
      </c>
      <c r="BQ95" s="176">
        <f t="shared" si="60"/>
        <v>18</v>
      </c>
      <c r="BR95" s="176">
        <f t="shared" si="60"/>
        <v>18</v>
      </c>
      <c r="BS95" s="176">
        <f t="shared" si="60"/>
        <v>27</v>
      </c>
      <c r="BT95" s="176">
        <f t="shared" si="60"/>
        <v>12</v>
      </c>
      <c r="BU95" s="176">
        <f t="shared" si="60"/>
        <v>24</v>
      </c>
      <c r="BV95" s="176">
        <f t="shared" si="60"/>
        <v>30</v>
      </c>
      <c r="BW95" s="176">
        <f t="shared" si="60"/>
        <v>33</v>
      </c>
      <c r="BX95" s="176">
        <f t="shared" si="60"/>
        <v>8</v>
      </c>
      <c r="BY95" s="176">
        <f t="shared" si="60"/>
        <v>0</v>
      </c>
      <c r="BZ95" s="176">
        <f t="shared" si="60"/>
        <v>23</v>
      </c>
      <c r="CA95" s="178">
        <f t="shared" ref="CA95:CC95" si="61">SUM(CA93:CA94)</f>
        <v>14</v>
      </c>
      <c r="CB95" s="178">
        <f t="shared" si="61"/>
        <v>22</v>
      </c>
      <c r="CC95" s="178">
        <f t="shared" si="61"/>
        <v>15</v>
      </c>
      <c r="CD95" s="178">
        <f t="shared" ref="CD95:CR95" si="62">SUM(CD93:CD94)</f>
        <v>12</v>
      </c>
      <c r="CE95" s="178">
        <f t="shared" si="62"/>
        <v>9</v>
      </c>
      <c r="CF95" s="178">
        <f t="shared" si="62"/>
        <v>13</v>
      </c>
      <c r="CG95" s="178">
        <f t="shared" si="62"/>
        <v>17</v>
      </c>
      <c r="CH95" s="178">
        <f t="shared" si="62"/>
        <v>10</v>
      </c>
      <c r="CI95" s="178">
        <f t="shared" si="62"/>
        <v>9</v>
      </c>
      <c r="CJ95" s="178">
        <f t="shared" si="62"/>
        <v>9</v>
      </c>
      <c r="CK95" s="178">
        <f t="shared" si="62"/>
        <v>14</v>
      </c>
      <c r="CL95" s="178">
        <f t="shared" si="62"/>
        <v>9</v>
      </c>
      <c r="CM95" s="178">
        <f t="shared" si="62"/>
        <v>22</v>
      </c>
      <c r="CN95" s="178">
        <f t="shared" si="62"/>
        <v>9</v>
      </c>
      <c r="CO95" s="178">
        <f t="shared" si="62"/>
        <v>18</v>
      </c>
      <c r="CP95" s="178">
        <f t="shared" si="62"/>
        <v>17</v>
      </c>
      <c r="CQ95" s="178">
        <f t="shared" si="62"/>
        <v>15</v>
      </c>
      <c r="CR95" s="178">
        <f t="shared" si="62"/>
        <v>16</v>
      </c>
      <c r="CS95" s="178">
        <f>SUM(CS93:CS94)</f>
        <v>13</v>
      </c>
      <c r="CT95" s="178">
        <f>SUM(CT93:CT94)</f>
        <v>6</v>
      </c>
      <c r="CU95" s="178">
        <f>SUM(CU93:CU94)</f>
        <v>13</v>
      </c>
      <c r="CV95" s="178">
        <f>SUM(CV93:CV94)</f>
        <v>5</v>
      </c>
      <c r="CW95" s="173" t="s">
        <v>177</v>
      </c>
      <c r="CX95" s="174"/>
    </row>
    <row r="96" spans="1:102" x14ac:dyDescent="0.2">
      <c r="A96" s="173" t="s">
        <v>193</v>
      </c>
      <c r="B96" s="174" t="s">
        <v>386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5">
        <v>0</v>
      </c>
      <c r="BN96" s="326">
        <v>2</v>
      </c>
      <c r="BO96" s="326">
        <v>2</v>
      </c>
      <c r="BP96" s="326">
        <v>5</v>
      </c>
      <c r="BQ96" s="326">
        <v>7</v>
      </c>
      <c r="BR96" s="326">
        <v>6</v>
      </c>
      <c r="BS96" s="326">
        <v>11</v>
      </c>
      <c r="BT96" s="326">
        <v>5</v>
      </c>
      <c r="BU96" s="326">
        <v>4</v>
      </c>
      <c r="BV96" s="326">
        <v>2</v>
      </c>
      <c r="BW96" s="325">
        <v>0</v>
      </c>
      <c r="BX96" s="326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6">
        <v>2</v>
      </c>
      <c r="CU96" s="266">
        <v>1</v>
      </c>
      <c r="CV96" s="266">
        <v>0</v>
      </c>
      <c r="CW96" s="173" t="s">
        <v>193</v>
      </c>
      <c r="CX96" s="174" t="s">
        <v>194</v>
      </c>
    </row>
    <row r="97" spans="1:102" x14ac:dyDescent="0.2">
      <c r="A97" s="173" t="s">
        <v>177</v>
      </c>
      <c r="B97" s="174" t="s">
        <v>390</v>
      </c>
      <c r="C97" s="174"/>
      <c r="D97" s="175">
        <f>SUM(D96)</f>
        <v>4</v>
      </c>
      <c r="E97" s="175">
        <f t="shared" ref="E97:BP97" si="63">SUM(E96)</f>
        <v>0</v>
      </c>
      <c r="F97" s="175">
        <f t="shared" si="63"/>
        <v>6</v>
      </c>
      <c r="G97" s="175">
        <f t="shared" si="63"/>
        <v>5</v>
      </c>
      <c r="H97" s="175">
        <f t="shared" si="63"/>
        <v>5</v>
      </c>
      <c r="I97" s="175">
        <f t="shared" si="63"/>
        <v>11</v>
      </c>
      <c r="J97" s="175">
        <f t="shared" si="63"/>
        <v>7</v>
      </c>
      <c r="K97" s="175">
        <f t="shared" si="63"/>
        <v>7</v>
      </c>
      <c r="L97" s="175">
        <f t="shared" si="63"/>
        <v>4</v>
      </c>
      <c r="M97" s="175">
        <f t="shared" si="63"/>
        <v>7</v>
      </c>
      <c r="N97" s="175">
        <f t="shared" si="63"/>
        <v>5</v>
      </c>
      <c r="O97" s="175">
        <f t="shared" si="63"/>
        <v>9</v>
      </c>
      <c r="P97" s="175">
        <f t="shared" si="63"/>
        <v>1</v>
      </c>
      <c r="Q97" s="175">
        <f t="shared" si="63"/>
        <v>3</v>
      </c>
      <c r="R97" s="175">
        <f t="shared" si="63"/>
        <v>2</v>
      </c>
      <c r="S97" s="175">
        <f t="shared" si="63"/>
        <v>15</v>
      </c>
      <c r="T97" s="175">
        <f t="shared" si="63"/>
        <v>9</v>
      </c>
      <c r="U97" s="175">
        <f t="shared" si="63"/>
        <v>8</v>
      </c>
      <c r="V97" s="175">
        <f t="shared" si="63"/>
        <v>5</v>
      </c>
      <c r="W97" s="175">
        <f t="shared" si="63"/>
        <v>8</v>
      </c>
      <c r="X97" s="175">
        <f t="shared" si="63"/>
        <v>6</v>
      </c>
      <c r="Y97" s="175">
        <f t="shared" si="63"/>
        <v>1</v>
      </c>
      <c r="Z97" s="175">
        <f t="shared" si="63"/>
        <v>2</v>
      </c>
      <c r="AA97" s="175">
        <f t="shared" si="63"/>
        <v>2</v>
      </c>
      <c r="AB97" s="175">
        <f t="shared" si="63"/>
        <v>1</v>
      </c>
      <c r="AC97" s="175">
        <f t="shared" si="63"/>
        <v>1</v>
      </c>
      <c r="AD97" s="175">
        <f t="shared" si="63"/>
        <v>13</v>
      </c>
      <c r="AE97" s="175">
        <f t="shared" si="63"/>
        <v>6</v>
      </c>
      <c r="AF97" s="175">
        <f t="shared" si="63"/>
        <v>6</v>
      </c>
      <c r="AG97" s="175">
        <f t="shared" si="63"/>
        <v>5</v>
      </c>
      <c r="AH97" s="175">
        <f t="shared" si="63"/>
        <v>7</v>
      </c>
      <c r="AI97" s="175">
        <f t="shared" si="63"/>
        <v>4</v>
      </c>
      <c r="AJ97" s="175">
        <f t="shared" si="63"/>
        <v>7</v>
      </c>
      <c r="AK97" s="175">
        <f t="shared" si="63"/>
        <v>3</v>
      </c>
      <c r="AL97" s="175">
        <f t="shared" si="63"/>
        <v>4</v>
      </c>
      <c r="AM97" s="175">
        <f t="shared" si="63"/>
        <v>2</v>
      </c>
      <c r="AN97" s="175">
        <f t="shared" si="63"/>
        <v>1</v>
      </c>
      <c r="AO97" s="175">
        <f t="shared" si="63"/>
        <v>0</v>
      </c>
      <c r="AP97" s="175">
        <f t="shared" si="63"/>
        <v>6</v>
      </c>
      <c r="AQ97" s="175">
        <f t="shared" si="63"/>
        <v>6</v>
      </c>
      <c r="AR97" s="175">
        <f t="shared" si="63"/>
        <v>4</v>
      </c>
      <c r="AS97" s="175">
        <f t="shared" si="63"/>
        <v>5</v>
      </c>
      <c r="AT97" s="175">
        <f t="shared" si="63"/>
        <v>8</v>
      </c>
      <c r="AU97" s="175">
        <f t="shared" si="63"/>
        <v>4</v>
      </c>
      <c r="AV97" s="175">
        <f t="shared" si="63"/>
        <v>4</v>
      </c>
      <c r="AW97" s="175">
        <f t="shared" si="63"/>
        <v>1</v>
      </c>
      <c r="AX97" s="175">
        <f t="shared" si="63"/>
        <v>3</v>
      </c>
      <c r="AY97" s="175">
        <f t="shared" si="63"/>
        <v>4</v>
      </c>
      <c r="AZ97" s="175">
        <f t="shared" si="63"/>
        <v>0</v>
      </c>
      <c r="BA97" s="175">
        <f t="shared" si="63"/>
        <v>0</v>
      </c>
      <c r="BB97" s="175">
        <f t="shared" si="63"/>
        <v>1</v>
      </c>
      <c r="BC97" s="175">
        <f t="shared" si="63"/>
        <v>3</v>
      </c>
      <c r="BD97" s="175">
        <f t="shared" si="63"/>
        <v>0</v>
      </c>
      <c r="BE97" s="175">
        <f t="shared" si="63"/>
        <v>4</v>
      </c>
      <c r="BF97" s="175">
        <f t="shared" si="63"/>
        <v>1</v>
      </c>
      <c r="BG97" s="175">
        <f t="shared" si="63"/>
        <v>5</v>
      </c>
      <c r="BH97" s="175">
        <f t="shared" si="63"/>
        <v>3</v>
      </c>
      <c r="BI97" s="175">
        <f t="shared" si="63"/>
        <v>3</v>
      </c>
      <c r="BJ97" s="175">
        <f t="shared" si="63"/>
        <v>2</v>
      </c>
      <c r="BK97" s="175">
        <f t="shared" si="63"/>
        <v>1</v>
      </c>
      <c r="BL97" s="175">
        <f t="shared" si="63"/>
        <v>2</v>
      </c>
      <c r="BM97" s="176">
        <f t="shared" si="63"/>
        <v>0</v>
      </c>
      <c r="BN97" s="176">
        <f t="shared" si="63"/>
        <v>2</v>
      </c>
      <c r="BO97" s="176">
        <f t="shared" si="63"/>
        <v>2</v>
      </c>
      <c r="BP97" s="176">
        <f t="shared" si="63"/>
        <v>5</v>
      </c>
      <c r="BQ97" s="176">
        <f t="shared" ref="BQ97:BZ97" si="64">SUM(BQ96)</f>
        <v>7</v>
      </c>
      <c r="BR97" s="176">
        <f t="shared" si="64"/>
        <v>6</v>
      </c>
      <c r="BS97" s="176">
        <f t="shared" si="64"/>
        <v>11</v>
      </c>
      <c r="BT97" s="176">
        <f t="shared" si="64"/>
        <v>5</v>
      </c>
      <c r="BU97" s="176">
        <f t="shared" si="64"/>
        <v>4</v>
      </c>
      <c r="BV97" s="176">
        <f t="shared" si="64"/>
        <v>2</v>
      </c>
      <c r="BW97" s="176">
        <f t="shared" si="64"/>
        <v>0</v>
      </c>
      <c r="BX97" s="328">
        <f t="shared" si="64"/>
        <v>0</v>
      </c>
      <c r="BY97" s="176">
        <f t="shared" si="64"/>
        <v>0</v>
      </c>
      <c r="BZ97" s="176">
        <f t="shared" si="64"/>
        <v>1</v>
      </c>
      <c r="CA97" s="327">
        <f t="shared" ref="CA97:CE97" si="65">SUM(CA96)</f>
        <v>2</v>
      </c>
      <c r="CB97" s="327">
        <f t="shared" si="65"/>
        <v>3</v>
      </c>
      <c r="CC97" s="327">
        <f t="shared" si="65"/>
        <v>2</v>
      </c>
      <c r="CD97" s="327">
        <f t="shared" si="65"/>
        <v>3</v>
      </c>
      <c r="CE97" s="327">
        <f t="shared" si="65"/>
        <v>4</v>
      </c>
      <c r="CF97" s="327">
        <f t="shared" ref="CF97:CN97" si="66">SUM(CF96)</f>
        <v>5</v>
      </c>
      <c r="CG97" s="327">
        <f t="shared" si="66"/>
        <v>2</v>
      </c>
      <c r="CH97" s="327">
        <f t="shared" si="66"/>
        <v>5</v>
      </c>
      <c r="CI97" s="327">
        <f t="shared" si="66"/>
        <v>3</v>
      </c>
      <c r="CJ97" s="327">
        <f t="shared" si="66"/>
        <v>4</v>
      </c>
      <c r="CK97" s="327">
        <f t="shared" si="66"/>
        <v>2</v>
      </c>
      <c r="CL97" s="327">
        <f t="shared" si="66"/>
        <v>2</v>
      </c>
      <c r="CM97" s="327">
        <f t="shared" si="66"/>
        <v>3</v>
      </c>
      <c r="CN97" s="327">
        <f t="shared" si="66"/>
        <v>19</v>
      </c>
      <c r="CO97" s="327">
        <f>SUM(CO96)</f>
        <v>1</v>
      </c>
      <c r="CP97" s="327">
        <f t="shared" ref="CP97:CV97" si="67">SUM(CP96)</f>
        <v>3</v>
      </c>
      <c r="CQ97" s="327">
        <f t="shared" si="67"/>
        <v>5</v>
      </c>
      <c r="CR97" s="327">
        <f t="shared" si="67"/>
        <v>0</v>
      </c>
      <c r="CS97" s="327">
        <f t="shared" si="67"/>
        <v>9</v>
      </c>
      <c r="CT97" s="327">
        <f t="shared" si="67"/>
        <v>2</v>
      </c>
      <c r="CU97" s="327">
        <f t="shared" si="67"/>
        <v>1</v>
      </c>
      <c r="CV97" s="327">
        <f t="shared" si="67"/>
        <v>0</v>
      </c>
      <c r="CW97" s="173" t="s">
        <v>177</v>
      </c>
      <c r="CX97" s="174"/>
    </row>
    <row r="98" spans="1:102" x14ac:dyDescent="0.2">
      <c r="A98" t="s">
        <v>195</v>
      </c>
      <c r="B98" t="s">
        <v>345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6">
        <v>4</v>
      </c>
      <c r="CU98" s="266">
        <v>15</v>
      </c>
      <c r="CV98" s="266">
        <v>4</v>
      </c>
      <c r="CW98" t="s">
        <v>195</v>
      </c>
      <c r="CX98" t="s">
        <v>196</v>
      </c>
    </row>
    <row r="99" spans="1:102" x14ac:dyDescent="0.2">
      <c r="B99" t="s">
        <v>348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X99" t="s">
        <v>197</v>
      </c>
    </row>
    <row r="100" spans="1:102" x14ac:dyDescent="0.2">
      <c r="B100" t="s">
        <v>388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6">
        <v>60</v>
      </c>
      <c r="CU100" s="266">
        <v>17</v>
      </c>
      <c r="CV100" s="266">
        <v>25</v>
      </c>
      <c r="CX100" t="s">
        <v>198</v>
      </c>
    </row>
    <row r="101" spans="1:102" x14ac:dyDescent="0.2">
      <c r="B101" t="s">
        <v>387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X101" t="s">
        <v>199</v>
      </c>
    </row>
    <row r="102" spans="1:102" x14ac:dyDescent="0.2">
      <c r="A102" s="173" t="s">
        <v>177</v>
      </c>
      <c r="B102" s="174" t="s">
        <v>391</v>
      </c>
      <c r="C102" s="174"/>
      <c r="D102" s="175">
        <f>SUM(D98:D101)</f>
        <v>109</v>
      </c>
      <c r="E102" s="175">
        <f t="shared" ref="E102:N102" si="68">SUM(E98:E101)</f>
        <v>206</v>
      </c>
      <c r="F102" s="175">
        <f t="shared" si="68"/>
        <v>194</v>
      </c>
      <c r="G102" s="175">
        <f t="shared" si="68"/>
        <v>209</v>
      </c>
      <c r="H102" s="175">
        <f t="shared" si="68"/>
        <v>175</v>
      </c>
      <c r="I102" s="181">
        <f>SUM(I98:I101)</f>
        <v>140</v>
      </c>
      <c r="J102" s="175">
        <f>SUM(J98:J101)</f>
        <v>192</v>
      </c>
      <c r="K102" s="175">
        <f t="shared" si="68"/>
        <v>189</v>
      </c>
      <c r="L102" s="175">
        <f t="shared" si="68"/>
        <v>200</v>
      </c>
      <c r="M102" s="175">
        <f>SUM(M98:M101)</f>
        <v>296</v>
      </c>
      <c r="N102" s="175">
        <f t="shared" si="68"/>
        <v>166</v>
      </c>
      <c r="O102" s="176">
        <f>SUM(O98:O101)</f>
        <v>268</v>
      </c>
      <c r="P102" s="175">
        <f>SUM(P98:P101)</f>
        <v>282</v>
      </c>
      <c r="Q102" s="175">
        <f t="shared" ref="Q102:T102" si="69">SUM(Q98:Q101)</f>
        <v>249</v>
      </c>
      <c r="R102" s="175">
        <f t="shared" si="69"/>
        <v>70</v>
      </c>
      <c r="S102" s="175">
        <f t="shared" si="69"/>
        <v>146</v>
      </c>
      <c r="T102" s="175">
        <f t="shared" si="69"/>
        <v>80</v>
      </c>
      <c r="U102" s="181">
        <f>SUM(U98:U101)</f>
        <v>188</v>
      </c>
      <c r="V102" s="175">
        <f>SUM(V98:V101)</f>
        <v>227</v>
      </c>
      <c r="W102" s="175">
        <f t="shared" ref="W102:X102" si="70">SUM(W98:W101)</f>
        <v>114</v>
      </c>
      <c r="X102" s="175">
        <f t="shared" si="70"/>
        <v>205</v>
      </c>
      <c r="Y102" s="175">
        <f>SUM(Y98:Y101)</f>
        <v>91</v>
      </c>
      <c r="Z102" s="175">
        <f t="shared" ref="Z102" si="71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2">SUM(AC98:AC101)</f>
        <v>118</v>
      </c>
      <c r="AD102" s="175">
        <f t="shared" si="72"/>
        <v>97</v>
      </c>
      <c r="AE102" s="175">
        <f t="shared" si="72"/>
        <v>104</v>
      </c>
      <c r="AF102" s="175">
        <f t="shared" si="72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3">SUM(AI98:AI101)</f>
        <v>104</v>
      </c>
      <c r="AJ102" s="175">
        <f t="shared" si="73"/>
        <v>96</v>
      </c>
      <c r="AK102" s="175">
        <f>SUM(AK98:AK101)</f>
        <v>116</v>
      </c>
      <c r="AL102" s="175">
        <f t="shared" ref="AL102" si="74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75">SUM(AO98:AO101)</f>
        <v>144</v>
      </c>
      <c r="AP102" s="175">
        <f t="shared" si="75"/>
        <v>138</v>
      </c>
      <c r="AQ102" s="175">
        <f t="shared" si="75"/>
        <v>91</v>
      </c>
      <c r="AR102" s="175">
        <f t="shared" si="75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76">SUM(AU98:AU101)</f>
        <v>123</v>
      </c>
      <c r="AV102" s="175">
        <f t="shared" si="76"/>
        <v>99</v>
      </c>
      <c r="AW102" s="175">
        <f>SUM(AW98:AW101)</f>
        <v>108</v>
      </c>
      <c r="AX102" s="175">
        <f t="shared" ref="AX102" si="77">SUM(AX98:AX101)</f>
        <v>95</v>
      </c>
      <c r="AY102" s="176">
        <f>SUM(AY98:AY101)</f>
        <v>91</v>
      </c>
      <c r="AZ102" s="176">
        <f t="shared" ref="AZ102:BK102" si="78">SUM(AZ98:AZ101)</f>
        <v>57</v>
      </c>
      <c r="BA102" s="176">
        <f t="shared" si="78"/>
        <v>61</v>
      </c>
      <c r="BB102" s="176">
        <f t="shared" si="78"/>
        <v>36</v>
      </c>
      <c r="BC102" s="176">
        <f t="shared" si="78"/>
        <v>111</v>
      </c>
      <c r="BD102" s="176">
        <f t="shared" si="78"/>
        <v>57</v>
      </c>
      <c r="BE102" s="176">
        <f t="shared" si="78"/>
        <v>50</v>
      </c>
      <c r="BF102" s="176">
        <f t="shared" si="78"/>
        <v>64</v>
      </c>
      <c r="BG102" s="176">
        <f t="shared" si="78"/>
        <v>52</v>
      </c>
      <c r="BH102" s="176">
        <f t="shared" si="78"/>
        <v>94</v>
      </c>
      <c r="BI102" s="176">
        <f t="shared" si="78"/>
        <v>76</v>
      </c>
      <c r="BJ102" s="176">
        <f t="shared" si="78"/>
        <v>61</v>
      </c>
      <c r="BK102" s="176">
        <f t="shared" si="78"/>
        <v>59</v>
      </c>
      <c r="BL102" s="176">
        <f t="shared" ref="BL102:BQ102" si="79">SUM(BL98:BL101)</f>
        <v>75</v>
      </c>
      <c r="BM102" s="176">
        <f t="shared" si="79"/>
        <v>51</v>
      </c>
      <c r="BN102" s="176">
        <f t="shared" si="79"/>
        <v>63</v>
      </c>
      <c r="BO102" s="176">
        <f t="shared" si="79"/>
        <v>35</v>
      </c>
      <c r="BP102" s="176">
        <f t="shared" si="79"/>
        <v>29</v>
      </c>
      <c r="BQ102" s="176">
        <f t="shared" si="79"/>
        <v>55</v>
      </c>
      <c r="BR102" s="176">
        <f t="shared" ref="BR102:BZ102" si="80">SUM(BR98:BR101)</f>
        <v>36</v>
      </c>
      <c r="BS102" s="176">
        <f t="shared" si="80"/>
        <v>32</v>
      </c>
      <c r="BT102" s="176">
        <f t="shared" si="80"/>
        <v>56</v>
      </c>
      <c r="BU102" s="176">
        <f t="shared" si="80"/>
        <v>57</v>
      </c>
      <c r="BV102" s="176">
        <f t="shared" si="80"/>
        <v>83</v>
      </c>
      <c r="BW102" s="176">
        <f t="shared" si="80"/>
        <v>55</v>
      </c>
      <c r="BX102" s="176">
        <f t="shared" si="80"/>
        <v>37</v>
      </c>
      <c r="BY102" s="176">
        <f t="shared" si="80"/>
        <v>0</v>
      </c>
      <c r="BZ102" s="176">
        <f t="shared" si="80"/>
        <v>32</v>
      </c>
      <c r="CA102" s="178" t="e">
        <f t="shared" ref="CA102:CN102" si="81">SUM(CA98:CA101)</f>
        <v>#N/A</v>
      </c>
      <c r="CB102" s="178">
        <f t="shared" si="81"/>
        <v>44</v>
      </c>
      <c r="CC102" s="178">
        <f t="shared" si="81"/>
        <v>54</v>
      </c>
      <c r="CD102" s="178">
        <f t="shared" si="81"/>
        <v>87</v>
      </c>
      <c r="CE102" s="178">
        <f t="shared" si="81"/>
        <v>78</v>
      </c>
      <c r="CF102" s="178">
        <f t="shared" si="81"/>
        <v>91</v>
      </c>
      <c r="CG102" s="178">
        <f t="shared" si="81"/>
        <v>67</v>
      </c>
      <c r="CH102" s="178">
        <f t="shared" si="81"/>
        <v>74</v>
      </c>
      <c r="CI102" s="178">
        <f t="shared" si="81"/>
        <v>30</v>
      </c>
      <c r="CJ102" s="178">
        <f t="shared" si="81"/>
        <v>29</v>
      </c>
      <c r="CK102" s="178">
        <f t="shared" si="81"/>
        <v>59</v>
      </c>
      <c r="CL102" s="178">
        <f t="shared" si="81"/>
        <v>48</v>
      </c>
      <c r="CM102" s="178">
        <f t="shared" si="81"/>
        <v>51</v>
      </c>
      <c r="CN102" s="178">
        <f t="shared" si="81"/>
        <v>89</v>
      </c>
      <c r="CO102" s="178">
        <f>SUM(CO98:CO101)</f>
        <v>101</v>
      </c>
      <c r="CP102" s="178">
        <f t="shared" ref="CP102:CT102" si="82">SUM(CP98:CP101)</f>
        <v>139</v>
      </c>
      <c r="CQ102" s="178">
        <f t="shared" si="82"/>
        <v>46</v>
      </c>
      <c r="CR102" s="178">
        <f t="shared" si="82"/>
        <v>158</v>
      </c>
      <c r="CS102" s="178">
        <f t="shared" si="82"/>
        <v>29</v>
      </c>
      <c r="CT102" s="178">
        <f t="shared" si="82"/>
        <v>76</v>
      </c>
      <c r="CU102" s="178">
        <f>SUM(CU98:CU101)</f>
        <v>48</v>
      </c>
      <c r="CV102" s="178">
        <f>SUM(CV98:CV101)</f>
        <v>43</v>
      </c>
      <c r="CW102" s="173" t="s">
        <v>177</v>
      </c>
      <c r="CX102" s="174"/>
    </row>
    <row r="103" spans="1:102" x14ac:dyDescent="0.2">
      <c r="A103" s="173" t="s">
        <v>200</v>
      </c>
      <c r="B103" s="174" t="s">
        <v>341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5">
        <v>125</v>
      </c>
      <c r="BN103" s="326">
        <v>134</v>
      </c>
      <c r="BO103" s="326">
        <v>224</v>
      </c>
      <c r="BP103" s="326">
        <v>68</v>
      </c>
      <c r="BQ103" s="326">
        <v>143</v>
      </c>
      <c r="BR103" s="326">
        <v>188</v>
      </c>
      <c r="BS103" s="326">
        <v>100</v>
      </c>
      <c r="BT103" s="326">
        <v>178</v>
      </c>
      <c r="BU103" s="326">
        <v>147</v>
      </c>
      <c r="BV103" s="326">
        <v>120</v>
      </c>
      <c r="BW103" s="325">
        <v>223</v>
      </c>
      <c r="BX103" s="326">
        <v>89</v>
      </c>
      <c r="BY103" s="326">
        <v>0</v>
      </c>
      <c r="BZ103" s="325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73" t="s">
        <v>200</v>
      </c>
      <c r="CX103" s="174" t="s">
        <v>5</v>
      </c>
    </row>
    <row r="104" spans="1:102" x14ac:dyDescent="0.2">
      <c r="A104" s="173" t="s">
        <v>177</v>
      </c>
      <c r="B104" s="174" t="s">
        <v>391</v>
      </c>
      <c r="C104" s="174"/>
      <c r="D104" s="175">
        <f>SUM(D103)</f>
        <v>294</v>
      </c>
      <c r="E104" s="175">
        <f t="shared" ref="E104" si="83">SUM(E103)</f>
        <v>243</v>
      </c>
      <c r="F104" s="175">
        <f t="shared" ref="F104" si="84">SUM(F103)</f>
        <v>270</v>
      </c>
      <c r="G104" s="175">
        <f t="shared" ref="G104" si="85">SUM(G103)</f>
        <v>451</v>
      </c>
      <c r="H104" s="175">
        <f t="shared" ref="H104" si="86">SUM(H103)</f>
        <v>234</v>
      </c>
      <c r="I104" s="175">
        <f t="shared" ref="I104" si="87">SUM(I103)</f>
        <v>204</v>
      </c>
      <c r="J104" s="175">
        <f t="shared" ref="J104" si="88">SUM(J103)</f>
        <v>271</v>
      </c>
      <c r="K104" s="175">
        <f t="shared" ref="K104" si="89">SUM(K103)</f>
        <v>298</v>
      </c>
      <c r="L104" s="175">
        <f t="shared" ref="L104" si="90">SUM(L103)</f>
        <v>323</v>
      </c>
      <c r="M104" s="175">
        <f t="shared" ref="M104" si="91">SUM(M103)</f>
        <v>354</v>
      </c>
      <c r="N104" s="175">
        <f t="shared" ref="N104" si="92">SUM(N103)</f>
        <v>318</v>
      </c>
      <c r="O104" s="175">
        <f t="shared" ref="O104" si="93">SUM(O103)</f>
        <v>188</v>
      </c>
      <c r="P104" s="175">
        <f t="shared" ref="P104" si="94">SUM(P103)</f>
        <v>227</v>
      </c>
      <c r="Q104" s="175">
        <f t="shared" ref="Q104" si="95">SUM(Q103)</f>
        <v>155</v>
      </c>
      <c r="R104" s="175">
        <f t="shared" ref="R104" si="96">SUM(R103)</f>
        <v>133</v>
      </c>
      <c r="S104" s="175">
        <f t="shared" ref="S104" si="97">SUM(S103)</f>
        <v>335</v>
      </c>
      <c r="T104" s="175">
        <f t="shared" ref="T104" si="98">SUM(T103)</f>
        <v>192</v>
      </c>
      <c r="U104" s="175">
        <f t="shared" ref="U104" si="99">SUM(U103)</f>
        <v>163</v>
      </c>
      <c r="V104" s="175">
        <f t="shared" ref="V104" si="100">SUM(V103)</f>
        <v>283</v>
      </c>
      <c r="W104" s="175">
        <f t="shared" ref="W104" si="101">SUM(W103)</f>
        <v>233</v>
      </c>
      <c r="X104" s="175">
        <f t="shared" ref="X104" si="102">SUM(X103)</f>
        <v>90</v>
      </c>
      <c r="Y104" s="175">
        <f t="shared" ref="Y104" si="103">SUM(Y103)</f>
        <v>213</v>
      </c>
      <c r="Z104" s="175">
        <f t="shared" ref="Z104" si="104">SUM(Z103)</f>
        <v>146</v>
      </c>
      <c r="AA104" s="175">
        <f t="shared" ref="AA104" si="105">SUM(AA103)</f>
        <v>247</v>
      </c>
      <c r="AB104" s="175">
        <f t="shared" ref="AB104" si="106">SUM(AB103)</f>
        <v>115</v>
      </c>
      <c r="AC104" s="175">
        <f t="shared" ref="AC104" si="107">SUM(AC103)</f>
        <v>147</v>
      </c>
      <c r="AD104" s="175">
        <f t="shared" ref="AD104" si="108">SUM(AD103)</f>
        <v>112</v>
      </c>
      <c r="AE104" s="175">
        <f t="shared" ref="AE104" si="109">SUM(AE103)</f>
        <v>145</v>
      </c>
      <c r="AF104" s="175">
        <f t="shared" ref="AF104" si="110">SUM(AF103)</f>
        <v>89</v>
      </c>
      <c r="AG104" s="175">
        <f t="shared" ref="AG104" si="111">SUM(AG103)</f>
        <v>316</v>
      </c>
      <c r="AH104" s="175">
        <f t="shared" ref="AH104" si="112">SUM(AH103)</f>
        <v>215</v>
      </c>
      <c r="AI104" s="175">
        <f t="shared" ref="AI104" si="113">SUM(AI103)</f>
        <v>79</v>
      </c>
      <c r="AJ104" s="175">
        <f t="shared" ref="AJ104" si="114">SUM(AJ103)</f>
        <v>211</v>
      </c>
      <c r="AK104" s="175">
        <f t="shared" ref="AK104" si="115">SUM(AK103)</f>
        <v>143</v>
      </c>
      <c r="AL104" s="175">
        <f t="shared" ref="AL104" si="116">SUM(AL103)</f>
        <v>13</v>
      </c>
      <c r="AM104" s="175">
        <f t="shared" ref="AM104" si="117">SUM(AM103)</f>
        <v>61</v>
      </c>
      <c r="AN104" s="175">
        <f t="shared" ref="AN104" si="118">SUM(AN103)</f>
        <v>178</v>
      </c>
      <c r="AO104" s="175">
        <f t="shared" ref="AO104" si="119">SUM(AO103)</f>
        <v>368</v>
      </c>
      <c r="AP104" s="175">
        <f t="shared" ref="AP104" si="120">SUM(AP103)</f>
        <v>138</v>
      </c>
      <c r="AQ104" s="175">
        <f t="shared" ref="AQ104" si="121">SUM(AQ103)</f>
        <v>165</v>
      </c>
      <c r="AR104" s="175">
        <f t="shared" ref="AR104" si="122">SUM(AR103)</f>
        <v>66</v>
      </c>
      <c r="AS104" s="175">
        <f t="shared" ref="AS104" si="123">SUM(AS103)</f>
        <v>196</v>
      </c>
      <c r="AT104" s="175">
        <f t="shared" ref="AT104" si="124">SUM(AT103)</f>
        <v>152</v>
      </c>
      <c r="AU104" s="175">
        <f t="shared" ref="AU104" si="125">SUM(AU103)</f>
        <v>148</v>
      </c>
      <c r="AV104" s="175">
        <f t="shared" ref="AV104" si="126">SUM(AV103)</f>
        <v>127</v>
      </c>
      <c r="AW104" s="175">
        <f t="shared" ref="AW104" si="127">SUM(AW103)</f>
        <v>174</v>
      </c>
      <c r="AX104" s="175">
        <f t="shared" ref="AX104" si="128">SUM(AX103)</f>
        <v>154</v>
      </c>
      <c r="AY104" s="175">
        <f t="shared" ref="AY104" si="129">SUM(AY103)</f>
        <v>135</v>
      </c>
      <c r="AZ104" s="175">
        <f t="shared" ref="AZ104" si="130">SUM(AZ103)</f>
        <v>83</v>
      </c>
      <c r="BA104" s="175">
        <f t="shared" ref="BA104" si="131">SUM(BA103)</f>
        <v>220</v>
      </c>
      <c r="BB104" s="175">
        <f t="shared" ref="BB104" si="132">SUM(BB103)</f>
        <v>131</v>
      </c>
      <c r="BC104" s="175">
        <f t="shared" ref="BC104" si="133">SUM(BC103)</f>
        <v>175</v>
      </c>
      <c r="BD104" s="175">
        <f t="shared" ref="BD104" si="134">SUM(BD103)</f>
        <v>165</v>
      </c>
      <c r="BE104" s="175">
        <f t="shared" ref="BE104" si="135">SUM(BE103)</f>
        <v>177</v>
      </c>
      <c r="BF104" s="175">
        <f t="shared" ref="BF104" si="136">SUM(BF103)</f>
        <v>147</v>
      </c>
      <c r="BG104" s="175">
        <f t="shared" ref="BG104" si="137">SUM(BG103)</f>
        <v>154</v>
      </c>
      <c r="BH104" s="175">
        <f t="shared" ref="BH104" si="138">SUM(BH103)</f>
        <v>140</v>
      </c>
      <c r="BI104" s="175">
        <f t="shared" ref="BI104" si="139">SUM(BI103)</f>
        <v>186</v>
      </c>
      <c r="BJ104" s="175">
        <f t="shared" ref="BJ104" si="140">SUM(BJ103)</f>
        <v>119</v>
      </c>
      <c r="BK104" s="175">
        <f t="shared" ref="BK104" si="141">SUM(BK103)</f>
        <v>214</v>
      </c>
      <c r="BL104" s="175">
        <f t="shared" ref="BL104" si="142">SUM(BL103)</f>
        <v>323</v>
      </c>
      <c r="BM104" s="175">
        <f t="shared" ref="BM104" si="143">SUM(BM103)</f>
        <v>125</v>
      </c>
      <c r="BN104" s="175">
        <f t="shared" ref="BN104" si="144">SUM(BN103)</f>
        <v>134</v>
      </c>
      <c r="BO104" s="175">
        <f t="shared" ref="BO104" si="145">SUM(BO103)</f>
        <v>224</v>
      </c>
      <c r="BP104" s="175">
        <f t="shared" ref="BP104" si="146">SUM(BP103)</f>
        <v>68</v>
      </c>
      <c r="BQ104" s="175">
        <f t="shared" ref="BQ104" si="147">SUM(BQ103)</f>
        <v>143</v>
      </c>
      <c r="BR104" s="175">
        <f t="shared" ref="BR104" si="148">SUM(BR103)</f>
        <v>188</v>
      </c>
      <c r="BS104" s="175">
        <f t="shared" ref="BS104" si="149">SUM(BS103)</f>
        <v>100</v>
      </c>
      <c r="BT104" s="176">
        <f t="shared" ref="BT104" si="150">SUM(BT103)</f>
        <v>178</v>
      </c>
      <c r="BU104" s="176">
        <f t="shared" ref="BU104" si="151">SUM(BU103)</f>
        <v>147</v>
      </c>
      <c r="BV104" s="176">
        <f t="shared" ref="BV104" si="152">SUM(BV103)</f>
        <v>120</v>
      </c>
      <c r="BW104" s="176">
        <f t="shared" ref="BW104" si="153">SUM(BW103)</f>
        <v>223</v>
      </c>
      <c r="BX104" s="176">
        <f t="shared" ref="BX104" si="154">SUM(BX103)</f>
        <v>89</v>
      </c>
      <c r="BY104" s="176">
        <f t="shared" ref="BY104:BZ104" si="155">SUM(BY103)</f>
        <v>0</v>
      </c>
      <c r="BZ104" s="176">
        <f t="shared" si="155"/>
        <v>155</v>
      </c>
      <c r="CA104" s="327">
        <f t="shared" ref="CA104:CD104" si="156">SUM(CA103)</f>
        <v>84</v>
      </c>
      <c r="CB104" s="327">
        <f t="shared" si="156"/>
        <v>66</v>
      </c>
      <c r="CC104" s="327">
        <f t="shared" si="156"/>
        <v>143</v>
      </c>
      <c r="CD104" s="327">
        <f t="shared" si="156"/>
        <v>123</v>
      </c>
      <c r="CE104" s="327">
        <f t="shared" ref="CE104:CV104" si="157">SUM(CE103)</f>
        <v>119</v>
      </c>
      <c r="CF104" s="327">
        <f t="shared" si="157"/>
        <v>212</v>
      </c>
      <c r="CG104" s="327">
        <f t="shared" si="157"/>
        <v>110</v>
      </c>
      <c r="CH104" s="327">
        <f t="shared" si="157"/>
        <v>150</v>
      </c>
      <c r="CI104" s="327">
        <f t="shared" si="157"/>
        <v>115</v>
      </c>
      <c r="CJ104" s="327">
        <f t="shared" si="157"/>
        <v>92</v>
      </c>
      <c r="CK104" s="327">
        <f t="shared" si="157"/>
        <v>84</v>
      </c>
      <c r="CL104" s="327">
        <f t="shared" si="157"/>
        <v>95</v>
      </c>
      <c r="CM104" s="327">
        <f t="shared" si="157"/>
        <v>174</v>
      </c>
      <c r="CN104" s="327">
        <f t="shared" si="157"/>
        <v>126</v>
      </c>
      <c r="CO104" s="327">
        <f t="shared" si="157"/>
        <v>139</v>
      </c>
      <c r="CP104" s="327">
        <f t="shared" si="157"/>
        <v>81</v>
      </c>
      <c r="CQ104" s="327">
        <f t="shared" si="157"/>
        <v>119</v>
      </c>
      <c r="CR104" s="327">
        <f t="shared" si="157"/>
        <v>124</v>
      </c>
      <c r="CS104" s="327">
        <f t="shared" si="157"/>
        <v>47</v>
      </c>
      <c r="CT104" s="327">
        <f t="shared" si="157"/>
        <v>87</v>
      </c>
      <c r="CU104" s="327">
        <f t="shared" si="157"/>
        <v>82</v>
      </c>
      <c r="CV104" s="327">
        <f t="shared" si="157"/>
        <v>76</v>
      </c>
      <c r="CW104" s="173" t="s">
        <v>177</v>
      </c>
      <c r="CX104" s="174"/>
    </row>
    <row r="105" spans="1:102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58">G77+G84+G88+G92+G95+G96+G102+G103</f>
        <v>1465</v>
      </c>
      <c r="H105" s="160">
        <f>H77+H84+H88+H92+H95+H96+H102+H103</f>
        <v>1068</v>
      </c>
      <c r="I105" s="160">
        <f t="shared" si="158"/>
        <v>996</v>
      </c>
      <c r="J105" s="160">
        <f t="shared" si="158"/>
        <v>1234</v>
      </c>
      <c r="K105" s="160">
        <f t="shared" si="158"/>
        <v>1288</v>
      </c>
      <c r="L105" s="160">
        <f t="shared" si="158"/>
        <v>1408</v>
      </c>
      <c r="M105" s="160">
        <f t="shared" ref="M105:R105" si="159">M77+M84+M88+M92+M95+M96+M102+M103</f>
        <v>1553</v>
      </c>
      <c r="N105" s="160">
        <f t="shared" si="159"/>
        <v>1164</v>
      </c>
      <c r="O105" s="160">
        <f t="shared" si="159"/>
        <v>1254</v>
      </c>
      <c r="P105" s="160">
        <f t="shared" si="159"/>
        <v>1028</v>
      </c>
      <c r="Q105" s="160">
        <f t="shared" si="159"/>
        <v>1072</v>
      </c>
      <c r="R105" s="160">
        <f t="shared" si="159"/>
        <v>810</v>
      </c>
      <c r="S105" s="160">
        <f t="shared" ref="S105" si="160">S77+S84+S88+S92+S95+S96+S102+S103</f>
        <v>1174</v>
      </c>
      <c r="T105" s="160">
        <f>T77+T84+T88+T92+T95+T96+T102+T103</f>
        <v>740</v>
      </c>
      <c r="U105" s="160">
        <f t="shared" ref="U105:X105" si="161">U77+U84+U88+U92+U95+U96+U102+U103</f>
        <v>1255</v>
      </c>
      <c r="V105" s="160">
        <f t="shared" si="161"/>
        <v>1302</v>
      </c>
      <c r="W105" s="160">
        <f t="shared" si="161"/>
        <v>1262</v>
      </c>
      <c r="X105" s="160">
        <f t="shared" si="161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2">AB77+AB84+AB88+AB92+AB95+AB96+AB102+AB103</f>
        <v>676</v>
      </c>
      <c r="AC105" s="160">
        <f t="shared" si="162"/>
        <v>918</v>
      </c>
      <c r="AD105" s="160">
        <f t="shared" si="162"/>
        <v>768</v>
      </c>
      <c r="AE105" s="160">
        <f t="shared" si="162"/>
        <v>1094</v>
      </c>
      <c r="AF105" s="160">
        <f>AF77+AF84+AF88+AF92+AF95+AF96+AF102+AF103</f>
        <v>600</v>
      </c>
      <c r="AG105" s="160">
        <f t="shared" ref="AG105:AJ105" si="163">AG77+AG84+AG88+AG92+AG95+AG96+AG102+AG103</f>
        <v>1471</v>
      </c>
      <c r="AH105" s="160">
        <f t="shared" si="163"/>
        <v>921</v>
      </c>
      <c r="AI105" s="160">
        <f t="shared" si="163"/>
        <v>772</v>
      </c>
      <c r="AJ105" s="160">
        <f t="shared" si="163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64">AN77+AN84+AN88+AN92+AN95+AN96+AN102+AN103</f>
        <v>713</v>
      </c>
      <c r="AO105" s="160">
        <f t="shared" si="164"/>
        <v>1090</v>
      </c>
      <c r="AP105" s="160">
        <f t="shared" si="164"/>
        <v>810</v>
      </c>
      <c r="AQ105" s="160">
        <f t="shared" si="164"/>
        <v>908</v>
      </c>
      <c r="AR105" s="160">
        <f>AR77+AR84+AR88+AR92+AR95+AR96+AR102+AR103</f>
        <v>478</v>
      </c>
      <c r="AS105" s="160">
        <f t="shared" ref="AS105:AV105" si="165">AS77+AS84+AS88+AS92+AS95+AS96+AS102+AS103</f>
        <v>1007</v>
      </c>
      <c r="AT105" s="160">
        <f t="shared" si="165"/>
        <v>849</v>
      </c>
      <c r="AU105" s="160">
        <f t="shared" si="165"/>
        <v>740</v>
      </c>
      <c r="AV105" s="160">
        <f t="shared" si="165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66">AZ77+AZ84+AZ88+AZ92+AZ95+AZ96+AZ102+AZ103</f>
        <v>578</v>
      </c>
      <c r="BA105" s="160">
        <f t="shared" si="166"/>
        <v>877</v>
      </c>
      <c r="BB105" s="160">
        <f t="shared" si="166"/>
        <v>640</v>
      </c>
      <c r="BC105" s="160">
        <f t="shared" si="166"/>
        <v>852</v>
      </c>
      <c r="BD105" s="160">
        <f t="shared" si="166"/>
        <v>734</v>
      </c>
      <c r="BE105" s="160">
        <f t="shared" si="166"/>
        <v>953</v>
      </c>
      <c r="BF105" s="160">
        <f t="shared" si="166"/>
        <v>858</v>
      </c>
      <c r="BG105" s="160">
        <f t="shared" si="166"/>
        <v>978</v>
      </c>
      <c r="BH105" s="160">
        <f t="shared" si="166"/>
        <v>771</v>
      </c>
      <c r="BI105" s="160">
        <f t="shared" si="166"/>
        <v>914</v>
      </c>
      <c r="BJ105" s="160">
        <f t="shared" si="166"/>
        <v>784</v>
      </c>
      <c r="BK105" s="160">
        <f t="shared" si="166"/>
        <v>852</v>
      </c>
      <c r="BL105" s="160">
        <f t="shared" si="166"/>
        <v>817</v>
      </c>
      <c r="BM105" s="160">
        <f t="shared" si="166"/>
        <v>706</v>
      </c>
      <c r="BN105" s="160">
        <f t="shared" si="166"/>
        <v>809</v>
      </c>
      <c r="BO105" s="160">
        <f t="shared" si="166"/>
        <v>865</v>
      </c>
      <c r="BP105" s="160">
        <f t="shared" si="166"/>
        <v>610</v>
      </c>
      <c r="BQ105" s="160">
        <f t="shared" si="166"/>
        <v>781</v>
      </c>
      <c r="BR105" s="160">
        <f t="shared" ref="BR105:BX105" si="167">BR77+BR84+BR88+BR92+BR95+BR96+BR102+BR103</f>
        <v>926</v>
      </c>
      <c r="BS105" s="160">
        <f t="shared" si="167"/>
        <v>712</v>
      </c>
      <c r="BT105" s="160">
        <f t="shared" si="167"/>
        <v>820</v>
      </c>
      <c r="BU105" s="160">
        <f t="shared" si="167"/>
        <v>775</v>
      </c>
      <c r="BV105" s="160">
        <f t="shared" si="167"/>
        <v>719</v>
      </c>
      <c r="BW105" s="160">
        <f t="shared" si="167"/>
        <v>790</v>
      </c>
      <c r="BX105" s="160">
        <f t="shared" si="167"/>
        <v>530</v>
      </c>
      <c r="BY105" s="160">
        <f t="shared" ref="BY105:CV105" si="168">SUMIF($A$77:$A$104,$A$77,BY$77:BY$104)</f>
        <v>0</v>
      </c>
      <c r="BZ105" s="160">
        <f t="shared" si="168"/>
        <v>664</v>
      </c>
      <c r="CA105" s="160" t="e">
        <f t="shared" si="168"/>
        <v>#N/A</v>
      </c>
      <c r="CB105" s="160">
        <f t="shared" si="168"/>
        <v>625</v>
      </c>
      <c r="CC105" s="160">
        <f t="shared" si="168"/>
        <v>709</v>
      </c>
      <c r="CD105" s="160">
        <f t="shared" si="168"/>
        <v>789</v>
      </c>
      <c r="CE105" s="160">
        <f t="shared" si="168"/>
        <v>778</v>
      </c>
      <c r="CF105" s="160">
        <f t="shared" si="168"/>
        <v>777</v>
      </c>
      <c r="CG105" s="160">
        <f t="shared" si="168"/>
        <v>696</v>
      </c>
      <c r="CH105" s="160">
        <f t="shared" si="168"/>
        <v>898</v>
      </c>
      <c r="CI105" s="160">
        <f t="shared" si="168"/>
        <v>595</v>
      </c>
      <c r="CJ105" s="160">
        <f t="shared" si="168"/>
        <v>510</v>
      </c>
      <c r="CK105" s="160">
        <f t="shared" si="168"/>
        <v>559</v>
      </c>
      <c r="CL105" s="160">
        <f t="shared" si="168"/>
        <v>478</v>
      </c>
      <c r="CM105" s="160">
        <f t="shared" si="168"/>
        <v>796</v>
      </c>
      <c r="CN105" s="160">
        <f t="shared" si="168"/>
        <v>661</v>
      </c>
      <c r="CO105" s="160">
        <f t="shared" si="168"/>
        <v>779</v>
      </c>
      <c r="CP105" s="160">
        <f t="shared" si="168"/>
        <v>861</v>
      </c>
      <c r="CQ105" s="160">
        <f>SUMIF($A$77:$A$104,$A$77,CQ$77:CQ$104)</f>
        <v>547</v>
      </c>
      <c r="CR105" s="160">
        <f t="shared" si="168"/>
        <v>761</v>
      </c>
      <c r="CS105" s="160">
        <f t="shared" si="168"/>
        <v>341</v>
      </c>
      <c r="CT105" s="160">
        <f t="shared" si="168"/>
        <v>536</v>
      </c>
      <c r="CU105" s="160">
        <f t="shared" si="168"/>
        <v>688</v>
      </c>
      <c r="CV105" s="160">
        <f t="shared" si="168"/>
        <v>400</v>
      </c>
    </row>
    <row r="108" spans="1:102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CV108" si="169">SUM(CP77,CP84,CP88)</f>
        <v>546</v>
      </c>
      <c r="CQ108" s="160">
        <f t="shared" si="169"/>
        <v>319</v>
      </c>
      <c r="CR108" s="160">
        <f t="shared" si="169"/>
        <v>408</v>
      </c>
      <c r="CS108" s="160">
        <f t="shared" si="169"/>
        <v>210</v>
      </c>
      <c r="CT108" s="160">
        <f t="shared" si="169"/>
        <v>336</v>
      </c>
      <c r="CU108" s="160">
        <f t="shared" si="169"/>
        <v>507</v>
      </c>
      <c r="CV108" s="160">
        <f t="shared" si="169"/>
        <v>267</v>
      </c>
      <c r="CW108" t="s">
        <v>208</v>
      </c>
    </row>
    <row r="109" spans="1:102" x14ac:dyDescent="0.2">
      <c r="CL109" s="160">
        <f t="shared" ref="CL109:CV109" si="170">SUM(CL92,CL95,CL97)</f>
        <v>28</v>
      </c>
      <c r="CM109" s="160">
        <f t="shared" si="170"/>
        <v>113</v>
      </c>
      <c r="CN109" s="160">
        <f t="shared" si="170"/>
        <v>96</v>
      </c>
      <c r="CO109" s="160">
        <f t="shared" si="170"/>
        <v>51</v>
      </c>
      <c r="CP109" s="160">
        <f t="shared" si="170"/>
        <v>95</v>
      </c>
      <c r="CQ109" s="160">
        <f t="shared" si="170"/>
        <v>63</v>
      </c>
      <c r="CR109" s="160">
        <f t="shared" si="170"/>
        <v>71</v>
      </c>
      <c r="CS109" s="160">
        <f t="shared" si="170"/>
        <v>55</v>
      </c>
      <c r="CT109" s="160">
        <f t="shared" si="170"/>
        <v>37</v>
      </c>
      <c r="CU109" s="160">
        <f t="shared" si="170"/>
        <v>51</v>
      </c>
      <c r="CV109" s="160">
        <f t="shared" si="170"/>
        <v>14</v>
      </c>
      <c r="CW109" t="s">
        <v>207</v>
      </c>
    </row>
    <row r="110" spans="1:102" x14ac:dyDescent="0.2">
      <c r="CL110" s="160">
        <f t="shared" ref="CL110:CV110" si="171">SUM(CL102,CL104)</f>
        <v>143</v>
      </c>
      <c r="CM110" s="160">
        <f t="shared" si="171"/>
        <v>225</v>
      </c>
      <c r="CN110" s="160">
        <f t="shared" si="171"/>
        <v>215</v>
      </c>
      <c r="CO110" s="160">
        <f t="shared" si="171"/>
        <v>240</v>
      </c>
      <c r="CP110" s="160">
        <f t="shared" si="171"/>
        <v>220</v>
      </c>
      <c r="CQ110" s="160">
        <f t="shared" si="171"/>
        <v>165</v>
      </c>
      <c r="CR110" s="160">
        <f t="shared" si="171"/>
        <v>282</v>
      </c>
      <c r="CS110" s="160">
        <f t="shared" si="171"/>
        <v>76</v>
      </c>
      <c r="CT110" s="160">
        <f t="shared" si="171"/>
        <v>163</v>
      </c>
      <c r="CU110" s="160">
        <f t="shared" si="171"/>
        <v>130</v>
      </c>
      <c r="CV110" s="160">
        <f t="shared" si="171"/>
        <v>119</v>
      </c>
      <c r="CW110" t="s">
        <v>209</v>
      </c>
    </row>
    <row r="111" spans="1:102" x14ac:dyDescent="0.2">
      <c r="CL111" s="160">
        <f t="shared" ref="CL111:CN111" si="172">SUM(CL108:CL110)</f>
        <v>478</v>
      </c>
      <c r="CM111" s="160">
        <f t="shared" si="172"/>
        <v>796</v>
      </c>
      <c r="CN111" s="160">
        <f t="shared" si="172"/>
        <v>661</v>
      </c>
      <c r="CO111" s="160">
        <f t="shared" ref="CO111:CV111" si="173">SUM(CO108:CO110)</f>
        <v>779</v>
      </c>
      <c r="CP111" s="160">
        <f t="shared" si="173"/>
        <v>861</v>
      </c>
      <c r="CQ111" s="160">
        <f t="shared" si="173"/>
        <v>547</v>
      </c>
      <c r="CR111" s="160">
        <f t="shared" si="173"/>
        <v>761</v>
      </c>
      <c r="CS111" s="160">
        <f t="shared" si="173"/>
        <v>341</v>
      </c>
      <c r="CT111" s="160">
        <f t="shared" si="173"/>
        <v>536</v>
      </c>
      <c r="CU111" s="160">
        <f t="shared" si="173"/>
        <v>688</v>
      </c>
      <c r="CV111" s="160">
        <f t="shared" si="173"/>
        <v>400</v>
      </c>
      <c r="CW111" t="s">
        <v>445</v>
      </c>
    </row>
    <row r="112" spans="1:102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74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74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74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74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74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74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74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74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74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74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74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74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74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74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74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74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74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74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74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74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74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74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74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74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74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74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74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74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74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74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74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74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74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74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74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74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74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74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74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74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74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74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74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74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74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74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74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74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74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74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74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74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74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74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74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74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74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74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75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75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75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75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75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75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75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75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75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75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75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75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75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75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75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75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75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75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75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75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75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75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75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75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75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75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75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75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75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75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75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75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75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75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75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75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75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75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75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75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75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75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75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75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76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77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76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77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76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77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76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77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76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77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76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77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76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77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78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79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0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1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2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1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83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1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84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1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85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1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86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1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87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1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88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1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88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1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89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1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0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1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1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1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1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1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1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1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1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1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1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1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1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1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2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1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193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1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194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1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195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1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196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1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197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1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197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198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197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199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197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199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197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199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197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199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0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199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0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199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0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199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0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199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0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199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0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199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199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199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199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1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2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1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2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1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2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1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2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1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2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1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2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1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2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1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2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1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2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2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414</v>
      </c>
      <c r="B293" t="s">
        <v>273</v>
      </c>
      <c r="C293" s="160">
        <f t="shared" ref="C293:C314" si="203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414</v>
      </c>
      <c r="N293" t="s">
        <v>273</v>
      </c>
      <c r="O293" s="160">
        <f t="shared" ref="O293:O314" si="204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03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04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03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04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03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04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03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04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03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04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03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04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03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04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03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04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03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04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03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04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03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04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439</v>
      </c>
      <c r="B305" t="s">
        <v>273</v>
      </c>
      <c r="C305" s="160">
        <f t="shared" si="203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439</v>
      </c>
      <c r="N305" t="s">
        <v>273</v>
      </c>
      <c r="O305" s="160">
        <f t="shared" si="204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03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04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03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04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03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04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03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04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03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04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03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04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03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04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03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04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03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04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/>
      <c r="D315" s="160"/>
      <c r="E315" s="160"/>
      <c r="F315" s="160"/>
      <c r="G315" s="160"/>
      <c r="H315" s="160"/>
      <c r="I315" s="160"/>
      <c r="J315" s="160"/>
      <c r="K315" s="160"/>
      <c r="N315" t="s">
        <v>247</v>
      </c>
      <c r="O315" s="160"/>
    </row>
    <row r="316" spans="1:19" x14ac:dyDescent="0.2">
      <c r="B316" t="s">
        <v>248</v>
      </c>
      <c r="C316" s="160"/>
      <c r="D316" s="160"/>
      <c r="E316" s="160"/>
      <c r="F316" s="160"/>
      <c r="G316" s="160"/>
      <c r="H316" s="160"/>
      <c r="I316" s="160"/>
      <c r="J316" s="160"/>
      <c r="K316" s="160"/>
      <c r="N316" t="s">
        <v>248</v>
      </c>
      <c r="O316" s="160"/>
    </row>
    <row r="317" spans="1:19" x14ac:dyDescent="0.2">
      <c r="C317" s="160"/>
      <c r="D317" s="160"/>
      <c r="E317" s="160"/>
      <c r="F317" s="160"/>
      <c r="G317" s="160"/>
      <c r="H317" s="160"/>
      <c r="I317" s="160"/>
      <c r="J317" s="160"/>
      <c r="K317" s="160"/>
      <c r="O317" s="160"/>
    </row>
    <row r="318" spans="1:19" x14ac:dyDescent="0.2">
      <c r="C318" t="s">
        <v>406</v>
      </c>
      <c r="D318" t="s">
        <v>407</v>
      </c>
      <c r="E318" t="s">
        <v>408</v>
      </c>
      <c r="F318" t="s">
        <v>409</v>
      </c>
      <c r="G318" t="s">
        <v>410</v>
      </c>
      <c r="H318" t="s">
        <v>411</v>
      </c>
      <c r="I318" t="s">
        <v>412</v>
      </c>
      <c r="J318" t="s">
        <v>413</v>
      </c>
      <c r="K318" t="s">
        <v>272</v>
      </c>
      <c r="O318" t="s">
        <v>406</v>
      </c>
      <c r="P318" t="s">
        <v>60</v>
      </c>
      <c r="Q318" t="s">
        <v>62</v>
      </c>
      <c r="R318" t="s">
        <v>63</v>
      </c>
      <c r="S318" t="s">
        <v>64</v>
      </c>
    </row>
    <row r="319" spans="1:19" x14ac:dyDescent="0.2">
      <c r="C319" s="160"/>
      <c r="D319" s="160"/>
      <c r="E319" s="160"/>
      <c r="F319" s="160"/>
      <c r="G319" s="160"/>
      <c r="H319" s="160"/>
      <c r="I319" s="160"/>
      <c r="J319" s="160"/>
      <c r="K319" s="160"/>
    </row>
    <row r="320" spans="1:19" x14ac:dyDescent="0.2">
      <c r="C320" s="160"/>
      <c r="D320" s="160"/>
      <c r="E320" s="160"/>
      <c r="F320" s="160"/>
      <c r="G320" s="160"/>
      <c r="H320" s="160"/>
      <c r="I320" s="160"/>
      <c r="J320" s="160"/>
      <c r="K320" s="160"/>
      <c r="O320" s="160"/>
    </row>
    <row r="321" spans="3:19" x14ac:dyDescent="0.2">
      <c r="C321" s="160"/>
      <c r="D321" s="160"/>
      <c r="E321" s="160"/>
      <c r="F321" s="160"/>
      <c r="G321" s="160"/>
      <c r="H321" s="160"/>
      <c r="I321" s="160"/>
      <c r="J321" s="160"/>
      <c r="K321" s="160"/>
    </row>
    <row r="322" spans="3:19" x14ac:dyDescent="0.2">
      <c r="O322" s="160"/>
      <c r="P322" s="160"/>
      <c r="Q322" s="160"/>
      <c r="R322" s="160"/>
      <c r="S322" s="160"/>
    </row>
    <row r="323" spans="3:19" x14ac:dyDescent="0.2">
      <c r="C323" s="160"/>
      <c r="D323" s="160"/>
      <c r="E323" s="160"/>
      <c r="F323" s="160"/>
      <c r="G323" s="160"/>
      <c r="H323" s="160"/>
      <c r="I323" s="160"/>
      <c r="J323" s="160"/>
      <c r="K323" s="160"/>
      <c r="O323" s="160"/>
    </row>
  </sheetData>
  <autoFilter ref="A71:CB104" xr:uid="{00000000-0009-0000-0000-000004000000}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67"/>
  <sheetViews>
    <sheetView view="pageBreakPreview" zoomScale="55" zoomScaleNormal="100" zoomScaleSheetLayoutView="55" workbookViewId="0">
      <selection activeCell="W27" sqref="W27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419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397</v>
      </c>
      <c r="C4" s="178">
        <v>313</v>
      </c>
      <c r="D4" s="178">
        <v>384</v>
      </c>
      <c r="E4" s="178">
        <v>418</v>
      </c>
      <c r="F4" s="178">
        <v>380</v>
      </c>
      <c r="G4" s="178">
        <v>342</v>
      </c>
      <c r="H4" s="178">
        <v>333</v>
      </c>
      <c r="I4" s="178">
        <v>309</v>
      </c>
      <c r="J4" s="178">
        <v>291</v>
      </c>
      <c r="K4" s="178">
        <v>238</v>
      </c>
      <c r="L4" s="178">
        <v>289</v>
      </c>
      <c r="M4" s="178">
        <v>249</v>
      </c>
      <c r="N4" s="178">
        <v>3943</v>
      </c>
    </row>
    <row r="5" spans="1:14" x14ac:dyDescent="0.2">
      <c r="A5" s="177" t="s">
        <v>62</v>
      </c>
      <c r="B5" s="178">
        <v>121</v>
      </c>
      <c r="C5" s="178">
        <v>219</v>
      </c>
      <c r="D5" s="178">
        <v>175</v>
      </c>
      <c r="E5" s="178">
        <v>225</v>
      </c>
      <c r="F5" s="178">
        <v>230</v>
      </c>
      <c r="G5" s="178">
        <v>287</v>
      </c>
      <c r="H5" s="178">
        <v>250</v>
      </c>
      <c r="I5" s="178">
        <v>325</v>
      </c>
      <c r="J5" s="178">
        <v>157</v>
      </c>
      <c r="K5" s="178">
        <v>167</v>
      </c>
      <c r="L5" s="178">
        <v>173</v>
      </c>
      <c r="M5" s="178">
        <v>113</v>
      </c>
      <c r="N5" s="178">
        <v>2442</v>
      </c>
    </row>
    <row r="6" spans="1:14" x14ac:dyDescent="0.2">
      <c r="A6" s="177" t="s">
        <v>63</v>
      </c>
      <c r="B6" s="178">
        <v>0</v>
      </c>
      <c r="C6" s="178">
        <v>2</v>
      </c>
      <c r="D6" s="178">
        <v>0</v>
      </c>
      <c r="E6" s="178">
        <v>1</v>
      </c>
      <c r="F6" s="178">
        <v>0</v>
      </c>
      <c r="G6" s="178">
        <v>1</v>
      </c>
      <c r="H6" s="178">
        <v>0</v>
      </c>
      <c r="I6" s="178">
        <v>0</v>
      </c>
      <c r="J6" s="178">
        <v>2</v>
      </c>
      <c r="K6" s="178">
        <v>2</v>
      </c>
      <c r="L6" s="178">
        <v>1</v>
      </c>
      <c r="M6" s="178">
        <v>4</v>
      </c>
      <c r="N6" s="178">
        <v>13</v>
      </c>
    </row>
    <row r="7" spans="1:14" x14ac:dyDescent="0.2">
      <c r="A7" s="177" t="s">
        <v>64</v>
      </c>
      <c r="B7" s="178">
        <v>283</v>
      </c>
      <c r="C7" s="178">
        <v>91</v>
      </c>
      <c r="D7" s="178">
        <v>150</v>
      </c>
      <c r="E7" s="178">
        <v>145</v>
      </c>
      <c r="F7" s="178">
        <v>168</v>
      </c>
      <c r="G7" s="178">
        <v>147</v>
      </c>
      <c r="H7" s="178">
        <v>113</v>
      </c>
      <c r="I7" s="178">
        <v>264</v>
      </c>
      <c r="J7" s="178">
        <v>145</v>
      </c>
      <c r="K7" s="178">
        <v>103</v>
      </c>
      <c r="L7" s="178">
        <v>96</v>
      </c>
      <c r="M7" s="178">
        <v>112</v>
      </c>
      <c r="N7" s="178">
        <v>1817</v>
      </c>
    </row>
    <row r="8" spans="1:14" x14ac:dyDescent="0.2">
      <c r="A8" s="177" t="s">
        <v>66</v>
      </c>
      <c r="B8" s="178">
        <v>801</v>
      </c>
      <c r="C8" s="178">
        <v>625</v>
      </c>
      <c r="D8" s="178">
        <v>709</v>
      </c>
      <c r="E8" s="178">
        <v>789</v>
      </c>
      <c r="F8" s="178">
        <v>778</v>
      </c>
      <c r="G8" s="178">
        <v>777</v>
      </c>
      <c r="H8" s="178">
        <v>696</v>
      </c>
      <c r="I8" s="178">
        <v>898</v>
      </c>
      <c r="J8" s="178">
        <v>595</v>
      </c>
      <c r="K8" s="178">
        <v>510</v>
      </c>
      <c r="L8" s="178">
        <v>559</v>
      </c>
      <c r="M8" s="178">
        <v>478</v>
      </c>
      <c r="N8" s="178">
        <v>8215</v>
      </c>
    </row>
    <row r="9" spans="1:14" x14ac:dyDescent="0.2">
      <c r="B9" t="s">
        <v>442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359</v>
      </c>
      <c r="C11" s="178">
        <v>302</v>
      </c>
      <c r="D11" s="178">
        <v>394</v>
      </c>
      <c r="E11" s="178">
        <v>346</v>
      </c>
      <c r="F11" s="178">
        <v>301</v>
      </c>
      <c r="G11" s="178">
        <v>314</v>
      </c>
      <c r="H11" s="178">
        <v>208</v>
      </c>
      <c r="I11" s="178">
        <v>277</v>
      </c>
      <c r="J11" s="178">
        <v>299</v>
      </c>
      <c r="K11" s="178">
        <v>170</v>
      </c>
      <c r="L11" s="178"/>
      <c r="M11" s="178"/>
      <c r="N11" s="178">
        <f>SUM(B11:M11)</f>
        <v>2970</v>
      </c>
    </row>
    <row r="12" spans="1:14" x14ac:dyDescent="0.2">
      <c r="A12" s="177" t="s">
        <v>62</v>
      </c>
      <c r="B12" s="178">
        <v>300</v>
      </c>
      <c r="C12" s="178">
        <v>233</v>
      </c>
      <c r="D12" s="178">
        <v>252</v>
      </c>
      <c r="E12" s="178">
        <v>385</v>
      </c>
      <c r="F12" s="178">
        <v>164</v>
      </c>
      <c r="G12" s="178">
        <v>279</v>
      </c>
      <c r="H12" s="178">
        <v>51</v>
      </c>
      <c r="I12" s="178">
        <v>136</v>
      </c>
      <c r="J12" s="178">
        <v>184</v>
      </c>
      <c r="K12" s="178">
        <v>163</v>
      </c>
      <c r="L12" s="178"/>
      <c r="M12" s="178"/>
      <c r="N12" s="178">
        <f>SUM(B12:M12)</f>
        <v>2147</v>
      </c>
    </row>
    <row r="13" spans="1:14" x14ac:dyDescent="0.2">
      <c r="A13" s="177" t="s">
        <v>63</v>
      </c>
      <c r="B13" s="178">
        <v>6</v>
      </c>
      <c r="C13" s="178">
        <v>10</v>
      </c>
      <c r="D13" s="178">
        <v>4</v>
      </c>
      <c r="E13" s="178">
        <v>1</v>
      </c>
      <c r="F13" s="178">
        <v>2</v>
      </c>
      <c r="G13" s="178">
        <v>1</v>
      </c>
      <c r="H13" s="178">
        <v>8</v>
      </c>
      <c r="I13" s="178">
        <v>12</v>
      </c>
      <c r="J13" s="178">
        <v>5</v>
      </c>
      <c r="K13" s="178">
        <v>1</v>
      </c>
      <c r="L13" s="178"/>
      <c r="M13" s="178"/>
      <c r="N13" s="178">
        <f>SUM(B13:M13)</f>
        <v>50</v>
      </c>
    </row>
    <row r="14" spans="1:14" x14ac:dyDescent="0.2">
      <c r="A14" s="177" t="s">
        <v>64</v>
      </c>
      <c r="B14" s="178">
        <v>131</v>
      </c>
      <c r="C14" s="178">
        <v>116</v>
      </c>
      <c r="D14" s="178">
        <v>129</v>
      </c>
      <c r="E14" s="178">
        <v>129</v>
      </c>
      <c r="F14" s="178">
        <v>80</v>
      </c>
      <c r="G14" s="178">
        <v>167</v>
      </c>
      <c r="H14" s="178">
        <v>74</v>
      </c>
      <c r="I14" s="178">
        <v>111</v>
      </c>
      <c r="J14" s="178">
        <v>200</v>
      </c>
      <c r="K14" s="178">
        <v>66</v>
      </c>
      <c r="L14" s="178"/>
      <c r="M14" s="178"/>
      <c r="N14" s="178">
        <f>SUM(B14:M14)</f>
        <v>1203</v>
      </c>
    </row>
    <row r="15" spans="1:14" x14ac:dyDescent="0.2">
      <c r="A15" s="177" t="s">
        <v>66</v>
      </c>
      <c r="B15" s="178">
        <f>SUM(B11:B14)</f>
        <v>796</v>
      </c>
      <c r="C15" s="178">
        <f>SUM(C11:C14)</f>
        <v>661</v>
      </c>
      <c r="D15" s="178">
        <f>SUM(D11:D14)</f>
        <v>779</v>
      </c>
      <c r="E15" s="178">
        <f>SUM(E11:E14)</f>
        <v>861</v>
      </c>
      <c r="F15" s="178">
        <f>SUM(F11:F14)</f>
        <v>547</v>
      </c>
      <c r="G15" s="178">
        <f t="shared" ref="G15" si="0">SUM(G11:G14)</f>
        <v>761</v>
      </c>
      <c r="H15" s="178">
        <f>SUM(H11:H14)</f>
        <v>341</v>
      </c>
      <c r="I15" s="178">
        <f>SUM(I11:I14)</f>
        <v>536</v>
      </c>
      <c r="J15" s="178">
        <f>SUM(J11:J14)</f>
        <v>688</v>
      </c>
      <c r="K15" s="178">
        <f>SUM(K11:K14)</f>
        <v>400</v>
      </c>
      <c r="L15" s="178">
        <f t="shared" ref="L15:M15" si="1">SUM(L11:L14)</f>
        <v>0</v>
      </c>
      <c r="M15" s="178">
        <f t="shared" si="1"/>
        <v>0</v>
      </c>
      <c r="N15" s="178">
        <f>SUM(B15:M15)</f>
        <v>6370</v>
      </c>
    </row>
    <row r="17" spans="1:17" x14ac:dyDescent="0.2">
      <c r="A17" t="s">
        <v>443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-9.5717884130982367E-2</v>
      </c>
      <c r="C19" s="179">
        <f>IF(C11="","-",(C11-C4)/C4)</f>
        <v>-3.5143769968051117E-2</v>
      </c>
      <c r="D19" s="179">
        <f t="shared" ref="D19:M19" si="2">IF(D11="","-",(D11-D4)/D4)</f>
        <v>2.6041666666666668E-2</v>
      </c>
      <c r="E19" s="179">
        <f t="shared" si="2"/>
        <v>-0.17224880382775121</v>
      </c>
      <c r="F19" s="179">
        <f t="shared" si="2"/>
        <v>-0.20789473684210527</v>
      </c>
      <c r="G19" s="179">
        <f>IF(G11="","-",(G11-G4)/G4)</f>
        <v>-8.1871345029239762E-2</v>
      </c>
      <c r="H19" s="179">
        <f>IF(H11="","-",(H11-H4)/H4)</f>
        <v>-0.37537537537537535</v>
      </c>
      <c r="I19" s="179">
        <f>IF(I11="","-",(I11-I4)/I4)</f>
        <v>-0.10355987055016182</v>
      </c>
      <c r="J19" s="179">
        <f t="shared" si="2"/>
        <v>2.7491408934707903E-2</v>
      </c>
      <c r="K19" s="179">
        <f>IF(K11="","-",(K11-K4)/K4)</f>
        <v>-0.2857142857142857</v>
      </c>
      <c r="L19" s="179" t="str">
        <f t="shared" si="2"/>
        <v>-</v>
      </c>
      <c r="M19" s="179" t="str">
        <f t="shared" si="2"/>
        <v>-</v>
      </c>
      <c r="N19" s="179">
        <f t="shared" ref="N19:N22" si="3">IF(N11=0,"-",(N11-N4)/N4)</f>
        <v>-0.24676642150646716</v>
      </c>
    </row>
    <row r="20" spans="1:17" x14ac:dyDescent="0.2">
      <c r="A20" s="177" t="s">
        <v>62</v>
      </c>
      <c r="B20" s="179">
        <f>IF(B12=0,"-",(B12-B5)/B5)</f>
        <v>1.4793388429752066</v>
      </c>
      <c r="C20" s="179">
        <f t="shared" ref="C20:M22" si="4">IF(C12="","-",(C12-C5)/C5)</f>
        <v>6.3926940639269403E-2</v>
      </c>
      <c r="D20" s="179">
        <f t="shared" si="4"/>
        <v>0.44</v>
      </c>
      <c r="E20" s="179">
        <f t="shared" si="4"/>
        <v>0.71111111111111114</v>
      </c>
      <c r="F20" s="179">
        <f t="shared" si="4"/>
        <v>-0.28695652173913044</v>
      </c>
      <c r="G20" s="179">
        <f t="shared" si="4"/>
        <v>-2.7874564459930314E-2</v>
      </c>
      <c r="H20" s="179">
        <f>IF(H12="","-",(H12-H5)/H5)</f>
        <v>-0.79600000000000004</v>
      </c>
      <c r="I20" s="179">
        <f>IF(I12="","-",(I12-I5)/I5)</f>
        <v>-0.58153846153846156</v>
      </c>
      <c r="J20" s="179">
        <f>IF(J12="","-",(J12-J5)/J5)</f>
        <v>0.17197452229299362</v>
      </c>
      <c r="K20" s="179">
        <f>IF(K12="","-",(K12-K5)/K5)</f>
        <v>-2.3952095808383235E-2</v>
      </c>
      <c r="L20" s="182" t="str">
        <f t="shared" si="4"/>
        <v>-</v>
      </c>
      <c r="M20" s="179" t="str">
        <f>IF(M12="","-",(M12-M5)/M5)</f>
        <v>-</v>
      </c>
      <c r="N20" s="179">
        <f t="shared" si="3"/>
        <v>-0.1208026208026208</v>
      </c>
    </row>
    <row r="21" spans="1:17" x14ac:dyDescent="0.2">
      <c r="A21" s="177" t="s">
        <v>63</v>
      </c>
      <c r="B21" s="179" t="e">
        <f>IF(B13=0,"-",(B13-B6)/B6)</f>
        <v>#DIV/0!</v>
      </c>
      <c r="C21" s="179">
        <f t="shared" si="4"/>
        <v>4</v>
      </c>
      <c r="D21" s="238" t="e">
        <f>IF(D13="","-",(D13-D6)/D6)</f>
        <v>#DIV/0!</v>
      </c>
      <c r="E21" s="179">
        <f t="shared" si="4"/>
        <v>0</v>
      </c>
      <c r="F21" s="179" t="e">
        <f t="shared" si="4"/>
        <v>#DIV/0!</v>
      </c>
      <c r="G21" s="239">
        <f>IF(G13="","-",(G13-G6)/G6)</f>
        <v>0</v>
      </c>
      <c r="H21" s="238" t="e">
        <f t="shared" si="4"/>
        <v>#DIV/0!</v>
      </c>
      <c r="I21" s="238" t="e">
        <f>IF(I13="","-",(I13-I6)/I6)</f>
        <v>#DIV/0!</v>
      </c>
      <c r="J21" s="238">
        <f>IF(J13="","-",(J13-J6)/J6)</f>
        <v>1.5</v>
      </c>
      <c r="K21" s="179">
        <f>IF(K13="","-",(K13-K6)/K6)</f>
        <v>-0.5</v>
      </c>
      <c r="L21" s="239" t="str">
        <f>IF(L13="","-",(L13-L6)/L6)</f>
        <v>-</v>
      </c>
      <c r="M21" s="238" t="str">
        <f>IF(M13="","-",(M13-M6)/M6)</f>
        <v>-</v>
      </c>
      <c r="N21" s="179">
        <f>IF(N13=0,"-",(N13-N6)/N6)</f>
        <v>2.8461538461538463</v>
      </c>
    </row>
    <row r="22" spans="1:17" x14ac:dyDescent="0.2">
      <c r="A22" s="177" t="s">
        <v>64</v>
      </c>
      <c r="B22" s="179">
        <f>IF(B14=0,"-",(B14-B7)/B7)</f>
        <v>-0.53710247349823326</v>
      </c>
      <c r="C22" s="179">
        <f>IF(C14="","-",(C14-C7)/C7)</f>
        <v>0.27472527472527475</v>
      </c>
      <c r="D22" s="179">
        <f t="shared" si="4"/>
        <v>-0.14000000000000001</v>
      </c>
      <c r="E22" s="179">
        <f t="shared" si="4"/>
        <v>-0.1103448275862069</v>
      </c>
      <c r="F22" s="179">
        <f t="shared" si="4"/>
        <v>-0.52380952380952384</v>
      </c>
      <c r="G22" s="179">
        <f t="shared" si="4"/>
        <v>0.1360544217687075</v>
      </c>
      <c r="H22" s="179">
        <f>IF(H14="","-",(H14-H7)/H7)</f>
        <v>-0.34513274336283184</v>
      </c>
      <c r="I22" s="179">
        <f>IF(I14="","-",(I14-I7)/I7)</f>
        <v>-0.57954545454545459</v>
      </c>
      <c r="J22" s="179">
        <f>IF(J14="","-",(J14-J7)/J7)</f>
        <v>0.37931034482758619</v>
      </c>
      <c r="K22" s="179">
        <f>IF(K14="","-",(K14-K7)/K7)</f>
        <v>-0.35922330097087379</v>
      </c>
      <c r="L22" s="179" t="str">
        <f t="shared" si="4"/>
        <v>-</v>
      </c>
      <c r="M22" s="179" t="str">
        <f t="shared" si="4"/>
        <v>-</v>
      </c>
      <c r="N22" s="179">
        <f t="shared" si="3"/>
        <v>-0.33791964777105116</v>
      </c>
    </row>
    <row r="23" spans="1:17" x14ac:dyDescent="0.2">
      <c r="A23" s="177" t="s">
        <v>66</v>
      </c>
      <c r="B23" s="179">
        <f>IF(B15=0,"-",(B15-B8)/B8)</f>
        <v>-6.2421972534332081E-3</v>
      </c>
      <c r="C23" s="179">
        <f t="shared" ref="C23:N23" si="5">IF(C15=0,"-",(C15-C8)/C8)</f>
        <v>5.7599999999999998E-2</v>
      </c>
      <c r="D23" s="179">
        <f t="shared" si="5"/>
        <v>9.8730606488011283E-2</v>
      </c>
      <c r="E23" s="179">
        <f>IF(E15=0,"-",(E15-E8)/E8)</f>
        <v>9.125475285171103E-2</v>
      </c>
      <c r="F23" s="179">
        <f t="shared" si="5"/>
        <v>-0.29691516709511567</v>
      </c>
      <c r="G23" s="179">
        <f t="shared" si="5"/>
        <v>-2.0592020592020591E-2</v>
      </c>
      <c r="H23" s="179">
        <f>IF(H15=0,"-",(H15-H8)/H8)</f>
        <v>-0.51005747126436785</v>
      </c>
      <c r="I23" s="179">
        <f>IF(I15=0,"-",(I15-I8)/I8)</f>
        <v>-0.40311804008908686</v>
      </c>
      <c r="J23" s="179">
        <f>IF(J15=0,"-",(J15-J8)/J8)</f>
        <v>0.15630252100840336</v>
      </c>
      <c r="K23" s="179">
        <f>IF(K15=0,"-",(K15-K8)/K8)</f>
        <v>-0.21568627450980393</v>
      </c>
      <c r="L23" s="179" t="str">
        <f t="shared" si="5"/>
        <v>-</v>
      </c>
      <c r="M23" s="179" t="str">
        <f t="shared" si="5"/>
        <v>-</v>
      </c>
      <c r="N23" s="179">
        <f t="shared" si="5"/>
        <v>-0.22458916615946439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6">D74/D62</f>
        <v>0.37804878048780488</v>
      </c>
      <c r="L74" s="180">
        <f t="shared" si="6"/>
        <v>1.0224215246636772</v>
      </c>
      <c r="M74" s="180">
        <f t="shared" si="6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7">C75/C63</f>
        <v>0.859375</v>
      </c>
      <c r="K75" s="180">
        <f t="shared" si="6"/>
        <v>1.553191489361702</v>
      </c>
      <c r="L75" s="180">
        <f t="shared" si="6"/>
        <v>0.80039920159680644</v>
      </c>
      <c r="M75" s="180">
        <f t="shared" si="6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7"/>
        <v>0.92100000000000004</v>
      </c>
      <c r="K76" s="180">
        <f t="shared" si="6"/>
        <v>0.54088050314465408</v>
      </c>
      <c r="L76" s="180">
        <f t="shared" si="6"/>
        <v>1.2137404580152671</v>
      </c>
      <c r="M76" s="180">
        <f t="shared" si="6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7"/>
        <v>0.84332688588007731</v>
      </c>
      <c r="K77" s="180">
        <f t="shared" si="6"/>
        <v>1.0472440944881889</v>
      </c>
      <c r="L77" s="180">
        <f t="shared" si="6"/>
        <v>0.86900958466453671</v>
      </c>
      <c r="M77" s="180">
        <f t="shared" si="6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7"/>
        <v>1.1618497109826589</v>
      </c>
      <c r="K78" s="180">
        <f t="shared" si="6"/>
        <v>0.87209302325581395</v>
      </c>
      <c r="L78" s="180">
        <f t="shared" si="6"/>
        <v>1.0228690228690229</v>
      </c>
      <c r="M78" s="180">
        <f t="shared" si="6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7"/>
        <v>0.50752393980848154</v>
      </c>
      <c r="K79" s="180">
        <f t="shared" si="6"/>
        <v>0.57758620689655171</v>
      </c>
      <c r="L79" s="180">
        <f t="shared" si="6"/>
        <v>0.43106995884773663</v>
      </c>
      <c r="M79" s="180">
        <f t="shared" si="6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7"/>
        <v>0.7967557251908397</v>
      </c>
      <c r="K80" s="180">
        <f t="shared" si="6"/>
        <v>0.66233766233766234</v>
      </c>
      <c r="L80" s="180">
        <f t="shared" si="6"/>
        <v>0.82664756446991405</v>
      </c>
      <c r="M80" s="180">
        <f t="shared" si="6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7"/>
        <v>0.88477801268498946</v>
      </c>
      <c r="K81" s="180">
        <f t="shared" si="6"/>
        <v>1.4583333333333333</v>
      </c>
      <c r="L81" s="180">
        <f t="shared" si="6"/>
        <v>0.88328075709779175</v>
      </c>
      <c r="M81" s="180">
        <f t="shared" si="6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7"/>
        <v>0.74199134199134198</v>
      </c>
      <c r="K82" s="180">
        <f t="shared" si="6"/>
        <v>0.43548387096774194</v>
      </c>
      <c r="L82" s="180">
        <f t="shared" si="6"/>
        <v>0.6437054631828979</v>
      </c>
      <c r="M82" s="180">
        <f t="shared" si="6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7"/>
        <v>0.99181446111869032</v>
      </c>
      <c r="K83" s="180">
        <f t="shared" si="6"/>
        <v>1.2363636363636363</v>
      </c>
      <c r="L83" s="180">
        <f t="shared" si="6"/>
        <v>0.89375000000000004</v>
      </c>
      <c r="M83" s="180">
        <f t="shared" si="6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7"/>
        <v>0.99106002554278416</v>
      </c>
      <c r="K84" s="180">
        <f t="shared" si="6"/>
        <v>0.45348837209302323</v>
      </c>
      <c r="L84" s="180">
        <f t="shared" si="6"/>
        <v>0.96502057613168724</v>
      </c>
      <c r="M84" s="180">
        <f t="shared" si="6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7"/>
        <v>0.94729907773386035</v>
      </c>
      <c r="K85" s="180">
        <f t="shared" si="6"/>
        <v>1.2857142857142858</v>
      </c>
      <c r="L85" s="180">
        <f t="shared" si="6"/>
        <v>0.78498985801217036</v>
      </c>
      <c r="M85" s="180">
        <f t="shared" si="6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7"/>
        <v>0.82392473118279574</v>
      </c>
      <c r="K86" s="180">
        <f t="shared" si="6"/>
        <v>0.93548387096774188</v>
      </c>
      <c r="L86" s="180">
        <f t="shared" si="6"/>
        <v>0.82894736842105265</v>
      </c>
      <c r="M86" s="180">
        <f t="shared" si="6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7"/>
        <v>1.0480519480519481</v>
      </c>
      <c r="K87" s="180">
        <f t="shared" si="6"/>
        <v>0.63013698630136983</v>
      </c>
      <c r="L87" s="180">
        <f t="shared" si="6"/>
        <v>1.2942643391521198</v>
      </c>
      <c r="M87" s="180">
        <f t="shared" si="6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7"/>
        <v>0.96091205211726383</v>
      </c>
      <c r="K88" s="180">
        <f t="shared" si="6"/>
        <v>1.2906976744186047</v>
      </c>
      <c r="L88" s="180">
        <f t="shared" si="6"/>
        <v>0.78459119496855345</v>
      </c>
      <c r="M88" s="180">
        <f t="shared" si="6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7"/>
        <v>0.90596330275229353</v>
      </c>
      <c r="K89" s="180">
        <f t="shared" si="6"/>
        <v>0.49624060150375937</v>
      </c>
      <c r="L89" s="180">
        <f t="shared" si="6"/>
        <v>0.89338235294117652</v>
      </c>
      <c r="M89" s="180">
        <f t="shared" si="6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7"/>
        <v>0.8308457711442786</v>
      </c>
      <c r="K90" s="180">
        <f t="shared" si="7"/>
        <v>1.0266666666666666</v>
      </c>
      <c r="L90" s="180">
        <f t="shared" si="7"/>
        <v>0.81300813008130079</v>
      </c>
      <c r="M90" s="180">
        <f t="shared" si="7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7"/>
        <v>1.0485175202156334</v>
      </c>
      <c r="K91" s="180">
        <f t="shared" si="7"/>
        <v>1.1940298507462686</v>
      </c>
      <c r="L91" s="180">
        <f t="shared" si="7"/>
        <v>1.0978520286396181</v>
      </c>
      <c r="M91" s="180">
        <f t="shared" si="7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7"/>
        <v>0.97365269461077841</v>
      </c>
      <c r="K92" s="180">
        <f t="shared" si="7"/>
        <v>1.2156862745098038</v>
      </c>
      <c r="L92" s="180">
        <f t="shared" si="7"/>
        <v>0.81629116117850953</v>
      </c>
      <c r="M92" s="180">
        <f t="shared" si="7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7"/>
        <v>1.1565113500597373</v>
      </c>
      <c r="K93" s="180">
        <f t="shared" si="7"/>
        <v>1.2761904761904761</v>
      </c>
      <c r="L93" s="180">
        <f t="shared" si="7"/>
        <v>1.0464285714285715</v>
      </c>
      <c r="M93" s="180">
        <f t="shared" si="7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7"/>
        <v>0.93115519253208867</v>
      </c>
      <c r="K94" s="180">
        <f t="shared" si="7"/>
        <v>0.83333333333333337</v>
      </c>
      <c r="L94" s="180">
        <f t="shared" si="7"/>
        <v>0.92250922509225097</v>
      </c>
      <c r="M94" s="180">
        <f t="shared" si="7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7"/>
        <v>0.92984869325997244</v>
      </c>
      <c r="K95" s="180">
        <f t="shared" si="7"/>
        <v>0.97058823529411764</v>
      </c>
      <c r="L95" s="180">
        <f t="shared" si="7"/>
        <v>1.0442890442890442</v>
      </c>
      <c r="M95" s="180">
        <f t="shared" si="7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7"/>
        <v>0.70618556701030932</v>
      </c>
      <c r="K96" s="180">
        <f t="shared" si="7"/>
        <v>0.94871794871794868</v>
      </c>
      <c r="L96" s="180">
        <f t="shared" si="7"/>
        <v>0.6353944562899787</v>
      </c>
      <c r="M96" s="180">
        <f t="shared" si="7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7"/>
        <v>0.78998609179415857</v>
      </c>
      <c r="K97" s="180">
        <f t="shared" si="7"/>
        <v>0.5679012345679012</v>
      </c>
      <c r="L97" s="180">
        <f t="shared" si="7"/>
        <v>0.86304909560723519</v>
      </c>
      <c r="M97" s="180">
        <f t="shared" si="7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7"/>
        <v>0.94827586206896552</v>
      </c>
      <c r="L98" s="180">
        <f t="shared" si="7"/>
        <v>0.82804232804232802</v>
      </c>
      <c r="M98" s="180">
        <f t="shared" si="7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7"/>
        <v>0.60346964064436182</v>
      </c>
      <c r="K99" s="180">
        <f t="shared" si="7"/>
        <v>0.70652173913043481</v>
      </c>
      <c r="L99" s="180">
        <f t="shared" si="7"/>
        <v>0.45664739884393063</v>
      </c>
      <c r="M99" s="180">
        <f t="shared" si="7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7"/>
        <v>0.5785310734463277</v>
      </c>
      <c r="K100" s="180">
        <f t="shared" si="7"/>
        <v>0.83783783783783783</v>
      </c>
      <c r="L100" s="180">
        <f t="shared" si="7"/>
        <v>0.65130260521042083</v>
      </c>
      <c r="M100" s="180">
        <f t="shared" si="7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7"/>
        <v>0.80759493670886073</v>
      </c>
      <c r="K101" s="180">
        <f t="shared" si="7"/>
        <v>1.0606060606060606</v>
      </c>
      <c r="L101" s="180">
        <f t="shared" si="7"/>
        <v>0.96296296296296291</v>
      </c>
      <c r="M101" s="180">
        <f t="shared" si="7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7"/>
        <v>1.5928143712574849</v>
      </c>
      <c r="K102" s="180">
        <f t="shared" si="7"/>
        <v>1.1298701298701299</v>
      </c>
      <c r="L102" s="180">
        <f t="shared" si="7"/>
        <v>1.89</v>
      </c>
      <c r="M102" s="180">
        <f t="shared" si="7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7"/>
        <v>0.7763496143958869</v>
      </c>
      <c r="K103" s="180">
        <f t="shared" si="7"/>
        <v>0.65</v>
      </c>
      <c r="L103" s="180">
        <f t="shared" si="7"/>
        <v>1.0239130434782608</v>
      </c>
      <c r="M103" s="180">
        <f t="shared" si="7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7"/>
        <v>0.89667896678966785</v>
      </c>
      <c r="K104" s="180">
        <f t="shared" si="7"/>
        <v>1.096774193548387</v>
      </c>
      <c r="L104" s="180">
        <f t="shared" si="7"/>
        <v>0.98938428874734607</v>
      </c>
      <c r="M104" s="180">
        <f t="shared" si="7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7"/>
        <v>0.90185950413223137</v>
      </c>
      <c r="K105" s="180">
        <f t="shared" si="7"/>
        <v>0.71641791044776115</v>
      </c>
      <c r="L105" s="180">
        <f t="shared" si="7"/>
        <v>0.90443686006825941</v>
      </c>
      <c r="M105" s="180">
        <f t="shared" si="7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7"/>
        <v>1.4666666666666666</v>
      </c>
      <c r="L106" s="180">
        <f t="shared" si="7"/>
        <v>0.91600000000000004</v>
      </c>
      <c r="M106" s="180">
        <f t="shared" si="7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7"/>
        <v>1.2174556213017751</v>
      </c>
      <c r="K107" s="180">
        <f t="shared" si="7"/>
        <v>0.81818181818181823</v>
      </c>
      <c r="L107" s="180">
        <f t="shared" si="7"/>
        <v>0.9754464285714286</v>
      </c>
      <c r="M107" s="180">
        <f t="shared" si="7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7"/>
        <v>0.99817518248175185</v>
      </c>
      <c r="K108" s="180">
        <f t="shared" si="7"/>
        <v>0.56756756756756754</v>
      </c>
      <c r="L108" s="180">
        <f t="shared" si="7"/>
        <v>1.1644295302013423</v>
      </c>
      <c r="M108" s="180">
        <f t="shared" si="7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7"/>
        <v>1.2130281690140845</v>
      </c>
      <c r="K109" s="180">
        <f t="shared" si="7"/>
        <v>1.0652173913043479</v>
      </c>
      <c r="L109" s="180">
        <f t="shared" si="7"/>
        <v>1.2994011976047903</v>
      </c>
      <c r="M109" s="180">
        <f t="shared" si="7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7"/>
        <v>2.2448036951501154</v>
      </c>
      <c r="K110" s="180">
        <f t="shared" si="7"/>
        <v>1.8181818181818181</v>
      </c>
      <c r="L110" s="180">
        <f t="shared" si="7"/>
        <v>1.6805111821086263</v>
      </c>
      <c r="M110" s="180">
        <f t="shared" si="7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7"/>
        <v>1.8172484599589322</v>
      </c>
      <c r="K111" s="180">
        <f t="shared" si="7"/>
        <v>1.1846153846153846</v>
      </c>
      <c r="L111" s="180">
        <f t="shared" si="7"/>
        <v>2.1012658227848102</v>
      </c>
      <c r="M111" s="180">
        <f t="shared" si="7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7"/>
        <v>2.00390625</v>
      </c>
      <c r="K112" s="180">
        <f t="shared" si="7"/>
        <v>1.3010752688172043</v>
      </c>
      <c r="L112" s="180">
        <f t="shared" si="7"/>
        <v>1.4153846153846155</v>
      </c>
      <c r="M112" s="180">
        <f t="shared" si="7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7"/>
        <v>1.4169278996865204</v>
      </c>
      <c r="K113" s="180">
        <f t="shared" si="7"/>
        <v>1.3</v>
      </c>
      <c r="L113" s="180">
        <f t="shared" si="7"/>
        <v>1.0427350427350428</v>
      </c>
      <c r="M113" s="180">
        <f t="shared" si="7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7"/>
        <v>0.7678571428571429</v>
      </c>
      <c r="K114" s="180">
        <f t="shared" si="7"/>
        <v>1.0459770114942528</v>
      </c>
      <c r="L114" s="180">
        <f t="shared" si="7"/>
        <v>0.57936507936507942</v>
      </c>
      <c r="M114" s="180">
        <f t="shared" si="7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7"/>
        <v>1.7632450331125828</v>
      </c>
      <c r="K115" s="180">
        <f t="shared" si="7"/>
        <v>1.5769230769230769</v>
      </c>
      <c r="L115" s="180">
        <f t="shared" si="7"/>
        <v>1.1295116772823779</v>
      </c>
      <c r="M115" s="180">
        <f t="shared" si="7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7"/>
        <v>1.8998628257887518</v>
      </c>
      <c r="K116" s="180">
        <f t="shared" si="7"/>
        <v>1.6176470588235294</v>
      </c>
      <c r="L116" s="180">
        <f t="shared" si="7"/>
        <v>1.4592274678111588</v>
      </c>
      <c r="M116" s="180">
        <f t="shared" si="7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7"/>
        <v>1.438717067583047</v>
      </c>
      <c r="K117" s="180">
        <f t="shared" si="7"/>
        <v>0.71875</v>
      </c>
      <c r="L117" s="180">
        <f t="shared" si="7"/>
        <v>1.230188679245283</v>
      </c>
      <c r="M117" s="180">
        <f t="shared" si="7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7"/>
        <v>1.4178674351585014</v>
      </c>
      <c r="K118" s="180">
        <f t="shared" si="7"/>
        <v>0.80303030303030298</v>
      </c>
      <c r="L118" s="180">
        <f t="shared" si="7"/>
        <v>1.0895196506550218</v>
      </c>
      <c r="M118" s="180">
        <f t="shared" si="7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7"/>
        <v>1.0376670716889429</v>
      </c>
      <c r="K119" s="180">
        <f t="shared" si="7"/>
        <v>0.57407407407407407</v>
      </c>
      <c r="L119" s="180">
        <f t="shared" si="7"/>
        <v>1.2196796338672768</v>
      </c>
      <c r="M119" s="180">
        <f t="shared" si="7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7"/>
        <v>2.0621572212065815</v>
      </c>
      <c r="K120" s="180">
        <f t="shared" si="7"/>
        <v>2.9523809523809526</v>
      </c>
      <c r="L120" s="180">
        <f t="shared" si="7"/>
        <v>1.5561959654178674</v>
      </c>
      <c r="M120" s="180">
        <f t="shared" si="7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7"/>
        <v>1.6618287373004355</v>
      </c>
      <c r="K121" s="180">
        <f t="shared" si="7"/>
        <v>1.1428571428571428</v>
      </c>
      <c r="L121" s="180">
        <f t="shared" si="7"/>
        <v>1.2350230414746544</v>
      </c>
      <c r="M121" s="180">
        <f t="shared" si="7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7"/>
        <v>1.176954732510288</v>
      </c>
      <c r="K122" s="180">
        <f t="shared" si="7"/>
        <v>0.93</v>
      </c>
      <c r="L122" s="180">
        <f t="shared" si="7"/>
        <v>1.102661596958175</v>
      </c>
      <c r="M122" s="180">
        <f t="shared" si="7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7"/>
        <v>1.1107344632768361</v>
      </c>
      <c r="K123" s="180">
        <f t="shared" si="7"/>
        <v>0.96103896103896103</v>
      </c>
      <c r="L123" s="180">
        <f t="shared" si="7"/>
        <v>0.97590361445783136</v>
      </c>
      <c r="M123" s="180">
        <f t="shared" si="7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7"/>
        <v>1.4678362573099415</v>
      </c>
      <c r="K124" s="180">
        <f t="shared" si="7"/>
        <v>1.1239669421487604</v>
      </c>
      <c r="L124" s="180">
        <f t="shared" si="7"/>
        <v>1.691304347826087</v>
      </c>
      <c r="M124" s="180">
        <f t="shared" si="7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7"/>
        <v>2.25</v>
      </c>
      <c r="K125" s="180">
        <f t="shared" si="7"/>
        <v>1.3846153846153846</v>
      </c>
      <c r="L125" s="180">
        <f t="shared" si="7"/>
        <v>1.4754098360655739</v>
      </c>
      <c r="M125" s="180">
        <f t="shared" si="7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7"/>
        <v>1.5679314565483475</v>
      </c>
      <c r="K126" s="180">
        <f t="shared" si="7"/>
        <v>1.1648351648351649</v>
      </c>
      <c r="L126" s="180">
        <f t="shared" si="7"/>
        <v>1.4200913242009132</v>
      </c>
      <c r="M126" s="180">
        <f t="shared" si="7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7"/>
        <v>1.1211267605633803</v>
      </c>
      <c r="K127" s="180">
        <f t="shared" si="7"/>
        <v>1.6097560975609757</v>
      </c>
      <c r="L127" s="180">
        <f t="shared" si="7"/>
        <v>0.96804511278195493</v>
      </c>
      <c r="M127" s="180">
        <f t="shared" si="7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7"/>
        <v>0.84909747292418769</v>
      </c>
      <c r="K128" s="180">
        <f t="shared" si="7"/>
        <v>1.0181818181818181</v>
      </c>
      <c r="L128" s="180">
        <f t="shared" si="7"/>
        <v>0.90588235294117647</v>
      </c>
      <c r="M128" s="180">
        <f t="shared" si="7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7"/>
        <v>1.0796178343949046</v>
      </c>
      <c r="K129" s="180">
        <f t="shared" si="7"/>
        <v>1.318840579710145</v>
      </c>
      <c r="L129" s="180">
        <f t="shared" si="7"/>
        <v>1.1196319018404908</v>
      </c>
      <c r="M129" s="180">
        <f t="shared" si="7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7"/>
        <v>1.4552845528455285</v>
      </c>
      <c r="K130" s="180">
        <f t="shared" si="7"/>
        <v>2.1132075471698113</v>
      </c>
      <c r="L130" s="180">
        <f t="shared" si="7"/>
        <v>1.811623246492986</v>
      </c>
      <c r="M130" s="180">
        <f t="shared" si="7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7"/>
        <v>1.1873536299765808</v>
      </c>
      <c r="K131" s="180">
        <f t="shared" si="7"/>
        <v>2</v>
      </c>
      <c r="L131" s="180">
        <f t="shared" si="7"/>
        <v>1.1313320825515947</v>
      </c>
      <c r="M131" s="180">
        <f t="shared" si="7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7"/>
        <v>1.4459219858156029</v>
      </c>
      <c r="K132" s="180">
        <f t="shared" si="7"/>
        <v>1.6451612903225807</v>
      </c>
      <c r="L132" s="180">
        <f t="shared" si="7"/>
        <v>1.5462962962962963</v>
      </c>
      <c r="M132" s="180">
        <f t="shared" si="7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8">C134/C122</f>
        <v>0.81031468531468531</v>
      </c>
      <c r="K134" s="180">
        <f t="shared" si="8"/>
        <v>0.86021505376344087</v>
      </c>
      <c r="L134" s="180">
        <f t="shared" si="8"/>
        <v>0.78965517241379313</v>
      </c>
      <c r="M134" s="180">
        <f t="shared" si="8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8"/>
        <v>1.167853509664293</v>
      </c>
      <c r="K135" s="180">
        <f t="shared" si="8"/>
        <v>1.2297297297297298</v>
      </c>
      <c r="L135" s="180">
        <f t="shared" si="8"/>
        <v>1.2427983539094649</v>
      </c>
      <c r="M135" s="180">
        <f t="shared" si="8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8"/>
        <v>0.9807436918990704</v>
      </c>
      <c r="K136" s="180">
        <f t="shared" si="8"/>
        <v>0.96323529411764708</v>
      </c>
      <c r="L136" s="180">
        <f t="shared" si="8"/>
        <v>0.96915167095115684</v>
      </c>
      <c r="M136" s="180">
        <f t="shared" si="8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8"/>
        <v>0.80973451327433632</v>
      </c>
      <c r="K137" s="180">
        <f t="shared" si="8"/>
        <v>1.2777777777777777</v>
      </c>
      <c r="L137" s="180">
        <f t="shared" si="8"/>
        <v>1.0638888888888889</v>
      </c>
      <c r="M137" s="180">
        <f t="shared" si="8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8"/>
        <v>0.85870413739266194</v>
      </c>
      <c r="K138" s="180">
        <f t="shared" si="8"/>
        <v>1.0188679245283019</v>
      </c>
      <c r="L138" s="180">
        <f t="shared" si="8"/>
        <v>1.0016077170418007</v>
      </c>
      <c r="M138" s="180">
        <f t="shared" si="8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8"/>
        <v>0.87939698492462315</v>
      </c>
      <c r="K139" s="180">
        <f t="shared" si="8"/>
        <v>0.65909090909090906</v>
      </c>
      <c r="L139" s="180">
        <f t="shared" si="8"/>
        <v>1.2485436893203883</v>
      </c>
      <c r="M139" s="180">
        <f t="shared" si="8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8"/>
        <v>0.9464285714285714</v>
      </c>
      <c r="L140" s="180">
        <f t="shared" si="8"/>
        <v>0.81655844155844159</v>
      </c>
      <c r="M140" s="180">
        <f t="shared" si="8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8"/>
        <v>0.98967551622418881</v>
      </c>
      <c r="K141" s="180">
        <f t="shared" si="8"/>
        <v>0.65934065934065933</v>
      </c>
      <c r="L141" s="180">
        <f t="shared" si="8"/>
        <v>1.0602739726027397</v>
      </c>
      <c r="M141" s="180">
        <f t="shared" si="8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9">C142/C130</f>
        <v>1.011173184357542</v>
      </c>
      <c r="K142" s="180">
        <f t="shared" si="8"/>
        <v>0.8125</v>
      </c>
      <c r="L142" s="180">
        <f t="shared" si="8"/>
        <v>0.95243362831858402</v>
      </c>
      <c r="M142" s="180">
        <f t="shared" si="8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9"/>
        <v>0.81459566074950696</v>
      </c>
      <c r="K143" s="180">
        <f t="shared" si="8"/>
        <v>0.64516129032258063</v>
      </c>
      <c r="L143" s="180">
        <f t="shared" ref="L143" si="10">E143/E131</f>
        <v>0.69485903814262018</v>
      </c>
      <c r="M143" s="180">
        <f t="shared" ref="M143" si="11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9"/>
        <v>0.69343960760269774</v>
      </c>
      <c r="K144" s="180">
        <f t="shared" si="8"/>
        <v>0.46078431372549017</v>
      </c>
      <c r="L144" s="180">
        <f t="shared" ref="L144:M145" si="12">E144/E132</f>
        <v>0.79640718562874246</v>
      </c>
      <c r="M144" s="180">
        <f t="shared" si="12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9"/>
        <v>0.78719866999168742</v>
      </c>
      <c r="K145" s="180">
        <f t="shared" si="8"/>
        <v>1.4</v>
      </c>
      <c r="L145" s="180">
        <f t="shared" si="12"/>
        <v>1.0315614617940199</v>
      </c>
      <c r="M145" s="180">
        <f t="shared" si="12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9"/>
        <v>1.3430420711974109</v>
      </c>
      <c r="K146" s="180">
        <f t="shared" si="8"/>
        <v>0.625</v>
      </c>
      <c r="L146" s="180">
        <f t="shared" ref="L146:M147" si="13">E146/E134</f>
        <v>0.86462882096069871</v>
      </c>
      <c r="M146" s="180">
        <f t="shared" si="13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9"/>
        <v>1.259581881533101</v>
      </c>
      <c r="K147" s="180">
        <f t="shared" si="8"/>
        <v>1.2087912087912087</v>
      </c>
      <c r="L147" s="180">
        <f t="shared" si="13"/>
        <v>1.5960264900662251</v>
      </c>
      <c r="M147" s="180">
        <f t="shared" si="13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4">C148/C136</f>
        <v>1.1225457007447528</v>
      </c>
      <c r="K148" s="180">
        <f t="shared" si="8"/>
        <v>0.84732824427480913</v>
      </c>
      <c r="L148" s="180">
        <f t="shared" si="14"/>
        <v>1.4893899204244032</v>
      </c>
      <c r="M148" s="180">
        <f t="shared" si="14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4"/>
        <v>0.85610200364298727</v>
      </c>
      <c r="K149" s="180">
        <f t="shared" si="8"/>
        <v>0.73913043478260865</v>
      </c>
      <c r="L149" s="180">
        <f t="shared" si="14"/>
        <v>0.88642297650130553</v>
      </c>
      <c r="M149" s="180">
        <f t="shared" si="14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5">C150/C138</f>
        <v>1.2009090909090909</v>
      </c>
      <c r="K150" s="180">
        <f t="shared" si="15"/>
        <v>1.1759259259259258</v>
      </c>
      <c r="L150" s="180">
        <f t="shared" si="15"/>
        <v>1.0192616372391654</v>
      </c>
      <c r="M150" s="180">
        <f t="shared" si="15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5"/>
        <v>1.3342857142857143</v>
      </c>
      <c r="K151" s="180">
        <f t="shared" si="15"/>
        <v>0.93103448275862066</v>
      </c>
      <c r="L151" s="180">
        <f t="shared" si="15"/>
        <v>1.1446345256609642</v>
      </c>
      <c r="M151" s="180">
        <f t="shared" si="15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6">C152/C140</f>
        <v>1.234295415959253</v>
      </c>
      <c r="K152" s="180">
        <f t="shared" si="15"/>
        <v>1.1603773584905661</v>
      </c>
      <c r="L152" s="180">
        <f t="shared" si="16"/>
        <v>1.3996023856858848</v>
      </c>
      <c r="M152" s="180">
        <f t="shared" si="16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6"/>
        <v>0.91728763040238448</v>
      </c>
      <c r="K153" s="180">
        <f t="shared" si="15"/>
        <v>1.3333333333333333</v>
      </c>
      <c r="L153" s="180">
        <f t="shared" si="16"/>
        <v>0.90826873385012918</v>
      </c>
      <c r="M153" s="180">
        <f t="shared" si="16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5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5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7">C156/C144</f>
        <v>1.1839080459770115</v>
      </c>
      <c r="K156" s="180">
        <f t="shared" si="15"/>
        <v>2.1914893617021276</v>
      </c>
      <c r="L156" s="180">
        <f t="shared" ref="L156" si="18">E156/E144</f>
        <v>1.0827067669172932</v>
      </c>
      <c r="M156" s="180">
        <f t="shared" ref="M156" si="19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20">C157/C145</f>
        <v>1.5364308342133051</v>
      </c>
      <c r="K157" s="180">
        <f t="shared" ref="K157" si="21">D157/D145</f>
        <v>1.7346938775510203</v>
      </c>
      <c r="L157" s="180">
        <f t="shared" ref="L157" si="22">E157/E145</f>
        <v>1.1111111111111112</v>
      </c>
      <c r="M157" s="180">
        <f t="shared" ref="M157" si="23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4">C158/C146</f>
        <v>1.4963855421686747</v>
      </c>
      <c r="K158" s="180">
        <f t="shared" ref="K158" si="25">D158/D146</f>
        <v>1.72</v>
      </c>
      <c r="L158" s="180">
        <f t="shared" ref="L158" si="26">E158/E146</f>
        <v>1.9141414141414141</v>
      </c>
      <c r="M158" s="180">
        <f t="shared" ref="M158" si="27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8">C159/C147</f>
        <v>1.1106500691562933</v>
      </c>
      <c r="K159" s="180">
        <f t="shared" ref="K159:K161" si="29">D159/D147</f>
        <v>0.89090909090909087</v>
      </c>
      <c r="L159" s="180">
        <f t="shared" ref="L159:L161" si="30">E159/E147</f>
        <v>1.0487551867219918</v>
      </c>
      <c r="M159" s="180">
        <f t="shared" ref="M159:M161" si="31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8"/>
        <v>0.88902291917973464</v>
      </c>
      <c r="K160" s="180">
        <f t="shared" si="29"/>
        <v>1.1801801801801801</v>
      </c>
      <c r="L160" s="180">
        <f t="shared" si="30"/>
        <v>0.81745325022261794</v>
      </c>
      <c r="M160" s="180">
        <f t="shared" si="31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8"/>
        <v>1.1886524822695035</v>
      </c>
      <c r="K161" s="183">
        <f t="shared" si="29"/>
        <v>1.7142857142857142</v>
      </c>
      <c r="L161" s="183">
        <f t="shared" si="30"/>
        <v>0.94403534609720174</v>
      </c>
      <c r="M161" s="183">
        <f t="shared" si="31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2">C162/C150</f>
        <v>1.2944738834216503</v>
      </c>
      <c r="K162" s="183">
        <f t="shared" si="32"/>
        <v>0.74803149606299213</v>
      </c>
      <c r="L162" s="183">
        <f t="shared" si="32"/>
        <v>1.4551181102362205</v>
      </c>
      <c r="M162" s="183">
        <f t="shared" si="32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3">C163/C151</f>
        <v>1.0328336902212705</v>
      </c>
      <c r="K163" s="183">
        <f t="shared" si="32"/>
        <v>0.88888888888888884</v>
      </c>
      <c r="L163" s="183">
        <f t="shared" si="32"/>
        <v>1.1725543478260869</v>
      </c>
      <c r="M163" s="183">
        <f t="shared" ref="M163:M168" si="34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3"/>
        <v>1.1960110041265475</v>
      </c>
      <c r="K164" s="183">
        <f t="shared" ref="K164:L166" si="35">D164/D152</f>
        <v>0.6097560975609756</v>
      </c>
      <c r="L164" s="183">
        <f t="shared" si="35"/>
        <v>1.1178977272727273</v>
      </c>
      <c r="M164" s="183">
        <f t="shared" si="34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3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4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3"/>
        <v>1.0433911882510014</v>
      </c>
      <c r="K166" s="183">
        <f t="shared" si="35"/>
        <v>0.9213483146067416</v>
      </c>
      <c r="L166" s="183">
        <f t="shared" si="35"/>
        <v>0.9702176403207331</v>
      </c>
      <c r="M166" s="183">
        <f t="shared" si="34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3"/>
        <v>0.84708948740225887</v>
      </c>
      <c r="K167" s="183">
        <f t="shared" ref="K167:L169" si="36">D167/D155</f>
        <v>0.875</v>
      </c>
      <c r="L167" s="183">
        <f t="shared" si="36"/>
        <v>1.0303643724696356</v>
      </c>
      <c r="M167" s="183">
        <f t="shared" si="34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3"/>
        <v>0.84540702016430169</v>
      </c>
      <c r="K168" s="183">
        <f t="shared" si="36"/>
        <v>0.41747572815533979</v>
      </c>
      <c r="L168" s="183">
        <f t="shared" si="36"/>
        <v>0.88888888888888884</v>
      </c>
      <c r="M168" s="183">
        <f t="shared" si="34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7">C169/C157</f>
        <v>0.8061855670103093</v>
      </c>
      <c r="K169" s="183">
        <f t="shared" si="36"/>
        <v>0.6705882352941176</v>
      </c>
      <c r="L169" s="183">
        <f t="shared" si="36"/>
        <v>0.94492753623188408</v>
      </c>
      <c r="M169" s="183">
        <f t="shared" ref="M169" si="38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9">C170/C158</f>
        <v>0.78636607622114874</v>
      </c>
      <c r="K170" s="183">
        <f t="shared" ref="K170" si="40">D170/D158</f>
        <v>0.97674418604651159</v>
      </c>
      <c r="L170" s="183">
        <f t="shared" ref="L170" si="41">E170/E158</f>
        <v>0.95118733509234832</v>
      </c>
      <c r="M170" s="183">
        <f t="shared" ref="M170" si="42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3">C171/C159</f>
        <v>0.66500622665006226</v>
      </c>
      <c r="K171" s="183">
        <f t="shared" ref="K171" si="44">D171/D159</f>
        <v>0.58163265306122447</v>
      </c>
      <c r="L171" s="183">
        <f t="shared" ref="L171" si="45">E171/E159</f>
        <v>0.59545004945598412</v>
      </c>
      <c r="M171" s="183">
        <f t="shared" ref="M171" si="46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7">C172/C160</f>
        <v>0.67571234735413843</v>
      </c>
      <c r="K172" s="183">
        <f t="shared" ref="K172" si="48">D172/D160</f>
        <v>0.72519083969465647</v>
      </c>
      <c r="L172" s="183">
        <f t="shared" ref="L172:L174" si="49">E172/E160</f>
        <v>0.60675381263616557</v>
      </c>
      <c r="M172" s="183">
        <f t="shared" ref="M172:M174" si="50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51">C173/C161</f>
        <v>0.73627684964200479</v>
      </c>
      <c r="K173" s="183">
        <f t="shared" si="51"/>
        <v>0.34313725490196079</v>
      </c>
      <c r="L173" s="183">
        <f t="shared" si="49"/>
        <v>1.0936037441497659</v>
      </c>
      <c r="M173" s="183">
        <f t="shared" si="50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51"/>
        <v>0.75321637426900589</v>
      </c>
      <c r="K174" s="183">
        <f t="shared" si="51"/>
        <v>1.5473684210526315</v>
      </c>
      <c r="L174" s="183">
        <f t="shared" si="49"/>
        <v>0.70779220779220775</v>
      </c>
      <c r="M174" s="183">
        <f t="shared" si="50"/>
        <v>0.70477568740955132</v>
      </c>
    </row>
    <row r="175" spans="1:13" x14ac:dyDescent="0.2">
      <c r="B175" t="s">
        <v>245</v>
      </c>
      <c r="C175" s="160">
        <f t="shared" ref="C175:C181" si="52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51"/>
        <v>0.9730476848652384</v>
      </c>
      <c r="K175" s="183">
        <f t="shared" si="51"/>
        <v>0.81944444444444442</v>
      </c>
      <c r="L175" s="183">
        <f t="shared" ref="L175:M177" si="53">E175/E163</f>
        <v>0.95712630359212048</v>
      </c>
      <c r="M175" s="183">
        <f t="shared" si="53"/>
        <v>1.021484375</v>
      </c>
    </row>
    <row r="176" spans="1:13" x14ac:dyDescent="0.2">
      <c r="B176" t="s">
        <v>53</v>
      </c>
      <c r="C176" s="160">
        <f t="shared" si="52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4">C176/C164</f>
        <v>0.89304197814836117</v>
      </c>
      <c r="K176" s="183">
        <f t="shared" ref="K176" si="55">D176/D164</f>
        <v>1.4266666666666667</v>
      </c>
      <c r="L176" s="183">
        <f t="shared" si="53"/>
        <v>1.0114358322744599</v>
      </c>
      <c r="M176" s="183">
        <f t="shared" si="53"/>
        <v>0.74116305587229192</v>
      </c>
    </row>
    <row r="177" spans="1:13" x14ac:dyDescent="0.2">
      <c r="B177" t="s">
        <v>249</v>
      </c>
      <c r="C177" s="160">
        <f t="shared" si="52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4"/>
        <v>0.83202287348105786</v>
      </c>
      <c r="K177" s="183">
        <f>D177/D165</f>
        <v>0.73809523809523814</v>
      </c>
      <c r="L177" s="183">
        <f t="shared" si="53"/>
        <v>0.80631868131868134</v>
      </c>
      <c r="M177" s="183">
        <f t="shared" si="53"/>
        <v>0.88807339449541289</v>
      </c>
    </row>
    <row r="178" spans="1:13" x14ac:dyDescent="0.2">
      <c r="B178" t="s">
        <v>55</v>
      </c>
      <c r="C178" s="160">
        <f t="shared" si="52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4"/>
        <v>0.80230326295585408</v>
      </c>
      <c r="K178" s="183">
        <f>D178/D166</f>
        <v>1.2682926829268293</v>
      </c>
      <c r="L178" s="183">
        <f t="shared" ref="L178" si="56">E178/E166</f>
        <v>0.81936245572609212</v>
      </c>
      <c r="M178" s="183">
        <f t="shared" ref="M178" si="57">F178/F166</f>
        <v>0.71924290220820186</v>
      </c>
    </row>
    <row r="179" spans="1:13" x14ac:dyDescent="0.2">
      <c r="B179" t="s">
        <v>246</v>
      </c>
      <c r="C179" s="160">
        <f t="shared" si="52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4"/>
        <v>1.0543589743589743</v>
      </c>
      <c r="K179" s="183">
        <f>D179/D167</f>
        <v>1.1587301587301588</v>
      </c>
      <c r="L179" s="183">
        <f t="shared" ref="L179" si="58">E179/E167</f>
        <v>0.87622789783889976</v>
      </c>
      <c r="M179" s="183">
        <f t="shared" ref="M179" si="59">F179/F167</f>
        <v>1.2630272952853598</v>
      </c>
    </row>
    <row r="180" spans="1:13" x14ac:dyDescent="0.2">
      <c r="B180" t="s">
        <v>247</v>
      </c>
      <c r="C180" s="160">
        <f t="shared" si="52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4"/>
        <v>0.94699646643109536</v>
      </c>
      <c r="K180" s="183">
        <f>D180/D168</f>
        <v>0.93023255813953487</v>
      </c>
      <c r="L180" s="183">
        <f t="shared" ref="L180" si="60">E180/E168</f>
        <v>0.98124999999999996</v>
      </c>
      <c r="M180" s="183">
        <f t="shared" ref="M180" si="61">F180/F168</f>
        <v>0.89977728285077951</v>
      </c>
    </row>
    <row r="181" spans="1:13" x14ac:dyDescent="0.2">
      <c r="B181" t="s">
        <v>248</v>
      </c>
      <c r="C181" s="160">
        <f t="shared" si="52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4"/>
        <v>0.69053708439897699</v>
      </c>
      <c r="K181" s="183">
        <f>D181/D169</f>
        <v>1.1578947368421053</v>
      </c>
      <c r="L181" s="183">
        <f t="shared" ref="L181:L191" si="62">E181/E169</f>
        <v>0.82975460122699385</v>
      </c>
      <c r="M181" s="183">
        <f t="shared" ref="M181:M191" si="63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4"/>
        <v>0.80136518771331056</v>
      </c>
      <c r="K182" s="183">
        <f t="shared" ref="K182:K188" si="64">D182/D170</f>
        <v>1.4404761904761905</v>
      </c>
      <c r="L182" s="183">
        <f t="shared" si="62"/>
        <v>0.79334257975034672</v>
      </c>
      <c r="M182" s="183">
        <f t="shared" si="63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4"/>
        <v>0.69288389513108617</v>
      </c>
      <c r="K183" s="183">
        <f t="shared" si="64"/>
        <v>1.0701754385964912</v>
      </c>
      <c r="L183" s="183">
        <f t="shared" si="62"/>
        <v>0.67607973421926915</v>
      </c>
      <c r="M183" s="183">
        <f t="shared" si="63"/>
        <v>0.66503667481662587</v>
      </c>
    </row>
    <row r="184" spans="1:13" x14ac:dyDescent="0.2">
      <c r="B184" t="s">
        <v>242</v>
      </c>
      <c r="C184" s="160">
        <f t="shared" ref="C184:C193" si="65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4"/>
        <v>1.2600401606425702</v>
      </c>
      <c r="K184" s="183">
        <f t="shared" si="64"/>
        <v>1.1263157894736842</v>
      </c>
      <c r="L184" s="183">
        <f t="shared" si="62"/>
        <v>1.4308797127468582</v>
      </c>
      <c r="M184" s="183">
        <f t="shared" si="63"/>
        <v>1.0203488372093024</v>
      </c>
    </row>
    <row r="185" spans="1:13" x14ac:dyDescent="0.2">
      <c r="B185" t="s">
        <v>243</v>
      </c>
      <c r="C185" s="160">
        <f t="shared" si="65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4"/>
        <v>1.0551053484602917</v>
      </c>
      <c r="K185" s="183">
        <f t="shared" si="64"/>
        <v>2.6428571428571428</v>
      </c>
      <c r="L185" s="183">
        <f t="shared" si="62"/>
        <v>0.86590584878744647</v>
      </c>
      <c r="M185" s="183">
        <f t="shared" si="63"/>
        <v>1.1015118790496761</v>
      </c>
    </row>
    <row r="186" spans="1:13" x14ac:dyDescent="0.2">
      <c r="B186" t="s">
        <v>244</v>
      </c>
      <c r="C186" s="160">
        <f t="shared" si="65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4"/>
        <v>0.97981366459627328</v>
      </c>
      <c r="K186" s="183">
        <f t="shared" si="64"/>
        <v>0.80952380952380953</v>
      </c>
      <c r="L186" s="183">
        <f t="shared" si="62"/>
        <v>1.217125382262997</v>
      </c>
      <c r="M186" s="183">
        <f t="shared" si="63"/>
        <v>0.71252566735112932</v>
      </c>
    </row>
    <row r="187" spans="1:13" x14ac:dyDescent="0.2">
      <c r="B187" t="s">
        <v>245</v>
      </c>
      <c r="C187" s="160">
        <f t="shared" si="65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4"/>
        <v>0.74289772727272729</v>
      </c>
      <c r="K187" s="183">
        <f t="shared" si="64"/>
        <v>1.5423728813559323</v>
      </c>
      <c r="L187" s="183">
        <f t="shared" si="62"/>
        <v>0.7990314769975787</v>
      </c>
      <c r="M187" s="183">
        <f t="shared" si="63"/>
        <v>0.56405353728489482</v>
      </c>
    </row>
    <row r="188" spans="1:13" x14ac:dyDescent="0.2">
      <c r="B188" t="s">
        <v>53</v>
      </c>
      <c r="C188" s="160">
        <f t="shared" si="65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6">C188/C176</f>
        <v>0.56213779781068896</v>
      </c>
      <c r="K188" s="183">
        <f t="shared" si="64"/>
        <v>0.93457943925233644</v>
      </c>
      <c r="L188" s="183">
        <f t="shared" si="62"/>
        <v>0.58919597989949746</v>
      </c>
      <c r="M188" s="183">
        <f t="shared" si="63"/>
        <v>0.46769230769230768</v>
      </c>
    </row>
    <row r="189" spans="1:13" x14ac:dyDescent="0.2">
      <c r="B189" t="s">
        <v>249</v>
      </c>
      <c r="C189" s="160">
        <f t="shared" si="65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6"/>
        <v>0.90292096219931273</v>
      </c>
      <c r="K189" s="183">
        <f t="shared" ref="K189:K194" si="67">D189/D177</f>
        <v>1.3118279569892473</v>
      </c>
      <c r="L189" s="183">
        <f t="shared" si="62"/>
        <v>1.1448040885860307</v>
      </c>
      <c r="M189" s="183">
        <f t="shared" si="63"/>
        <v>0.53099173553719003</v>
      </c>
    </row>
    <row r="190" spans="1:13" x14ac:dyDescent="0.2">
      <c r="B190" t="s">
        <v>55</v>
      </c>
      <c r="C190" s="160">
        <f t="shared" si="65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6"/>
        <v>0.91547049441786288</v>
      </c>
      <c r="K190" s="183">
        <f t="shared" si="67"/>
        <v>0.52884615384615385</v>
      </c>
      <c r="L190" s="183">
        <f t="shared" si="62"/>
        <v>0.9221902017291066</v>
      </c>
      <c r="M190" s="183">
        <f t="shared" si="63"/>
        <v>0.99342105263157898</v>
      </c>
    </row>
    <row r="191" spans="1:13" x14ac:dyDescent="0.2">
      <c r="B191" t="s">
        <v>246</v>
      </c>
      <c r="C191" s="160">
        <f t="shared" si="65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6"/>
        <v>0.65758754863813229</v>
      </c>
      <c r="K191" s="183">
        <f t="shared" si="67"/>
        <v>0.45205479452054792</v>
      </c>
      <c r="L191" s="183">
        <f t="shared" si="62"/>
        <v>1.0134529147982063</v>
      </c>
      <c r="M191" s="183">
        <f t="shared" si="63"/>
        <v>0.37524557956777999</v>
      </c>
    </row>
    <row r="192" spans="1:13" x14ac:dyDescent="0.2">
      <c r="B192" t="s">
        <v>247</v>
      </c>
      <c r="C192" s="160">
        <f t="shared" si="65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8">C192/C180</f>
        <v>0.85634328358208955</v>
      </c>
      <c r="K192" s="183">
        <f t="shared" si="67"/>
        <v>1.2749999999999999</v>
      </c>
      <c r="L192" s="183">
        <f t="shared" ref="L192" si="69">E192/E180</f>
        <v>0.95859872611464969</v>
      </c>
      <c r="M192" s="183">
        <f t="shared" ref="M192" si="70">F192/F180</f>
        <v>0.65594059405940597</v>
      </c>
    </row>
    <row r="193" spans="1:13" x14ac:dyDescent="0.2">
      <c r="B193" t="s">
        <v>248</v>
      </c>
      <c r="C193" s="160">
        <f t="shared" si="65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71">C193/C181</f>
        <v>0.94814814814814818</v>
      </c>
      <c r="K193" s="183">
        <f t="shared" si="67"/>
        <v>1.0909090909090908</v>
      </c>
      <c r="L193" s="183">
        <f t="shared" ref="L193" si="72">E193/E181</f>
        <v>0.90018484288354894</v>
      </c>
      <c r="M193" s="183">
        <f t="shared" ref="M193" si="73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4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5">C194/C182</f>
        <v>0.93185689948892669</v>
      </c>
      <c r="K194" s="183">
        <f t="shared" si="67"/>
        <v>0.95041322314049592</v>
      </c>
      <c r="L194" s="183">
        <f t="shared" ref="L194" si="76">E194/E182</f>
        <v>1.2762237762237763</v>
      </c>
      <c r="M194" s="183">
        <f t="shared" ref="M194" si="77">F194/F182</f>
        <v>0.51767151767151764</v>
      </c>
    </row>
    <row r="195" spans="1:13" x14ac:dyDescent="0.2">
      <c r="B195" t="s">
        <v>241</v>
      </c>
      <c r="C195" s="160">
        <f t="shared" si="74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8">C195/C183</f>
        <v>0.81081081081081086</v>
      </c>
      <c r="K195" s="183">
        <f t="shared" ref="K195" si="79">D195/D183</f>
        <v>1.1147540983606556</v>
      </c>
      <c r="L195" s="183">
        <f t="shared" ref="L195" si="80">E195/E183</f>
        <v>0.81081081081081086</v>
      </c>
      <c r="M195" s="183">
        <f t="shared" ref="M195" si="81">F195/F183</f>
        <v>0.74264705882352944</v>
      </c>
    </row>
    <row r="196" spans="1:13" x14ac:dyDescent="0.2">
      <c r="B196" t="s">
        <v>242</v>
      </c>
      <c r="C196" s="160">
        <f t="shared" si="74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2">C196/C184</f>
        <v>1.1721115537848605</v>
      </c>
      <c r="K196" s="183">
        <f t="shared" ref="K196" si="83">D196/D184</f>
        <v>1.2710280373831775</v>
      </c>
      <c r="L196" s="183">
        <f t="shared" ref="L196" si="84">E196/E184</f>
        <v>1.0338770388958596</v>
      </c>
      <c r="M196" s="183">
        <f t="shared" ref="M196" si="85">F196/F184</f>
        <v>1.4558404558404558</v>
      </c>
    </row>
    <row r="197" spans="1:13" x14ac:dyDescent="0.2">
      <c r="B197" t="s">
        <v>243</v>
      </c>
      <c r="C197" s="160">
        <f t="shared" si="74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6">C197/C185</f>
        <v>0.70737327188940091</v>
      </c>
      <c r="K197" s="183">
        <f t="shared" ref="K197" si="87">D197/D185</f>
        <v>0.49729729729729732</v>
      </c>
      <c r="L197" s="183">
        <f t="shared" ref="L197" si="88">E197/E185</f>
        <v>0.82372322899505768</v>
      </c>
      <c r="M197" s="183">
        <f t="shared" ref="M197" si="89">F197/F185</f>
        <v>0.64509803921568631</v>
      </c>
    </row>
    <row r="198" spans="1:13" x14ac:dyDescent="0.2">
      <c r="B198" t="s">
        <v>244</v>
      </c>
      <c r="C198" s="160">
        <f t="shared" si="74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90">C198/C186</f>
        <v>0.61172741679873222</v>
      </c>
      <c r="K198" s="183">
        <f t="shared" ref="K198" si="91">D198/D186</f>
        <v>0.61344537815126055</v>
      </c>
      <c r="L198" s="183">
        <f t="shared" ref="L198" si="92">E198/E186</f>
        <v>0.64824120603015079</v>
      </c>
      <c r="M198" s="183">
        <f t="shared" ref="M198" si="93">F198/F186</f>
        <v>0.52737752161383289</v>
      </c>
    </row>
    <row r="199" spans="1:13" x14ac:dyDescent="0.2">
      <c r="B199" t="s">
        <v>245</v>
      </c>
      <c r="C199" s="160">
        <f t="shared" ref="C199:C216" si="94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5">C199/C187</f>
        <v>1.0564053537284894</v>
      </c>
      <c r="K199" s="183">
        <f t="shared" ref="K199" si="96">D199/D187</f>
        <v>1.2417582417582418</v>
      </c>
      <c r="L199" s="183">
        <f t="shared" ref="L199" si="97">E199/E187</f>
        <v>1.0378787878787878</v>
      </c>
      <c r="M199" s="183">
        <f t="shared" ref="M199" si="98">F199/F187</f>
        <v>1.0406779661016949</v>
      </c>
    </row>
    <row r="200" spans="1:13" x14ac:dyDescent="0.2">
      <c r="B200" t="s">
        <v>53</v>
      </c>
      <c r="C200" s="160">
        <f t="shared" si="94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9">C200/C188</f>
        <v>1.0389461626575029</v>
      </c>
      <c r="K200" s="183">
        <f t="shared" ref="K200" si="100">D200/D188</f>
        <v>0.76</v>
      </c>
      <c r="L200" s="183">
        <f t="shared" ref="L200" si="101">E200/E188</f>
        <v>1.2196162046908317</v>
      </c>
      <c r="M200" s="183">
        <f t="shared" ref="M200" si="102">F200/F188</f>
        <v>0.85197368421052633</v>
      </c>
    </row>
    <row r="201" spans="1:13" x14ac:dyDescent="0.2">
      <c r="B201" t="s">
        <v>54</v>
      </c>
      <c r="C201" s="160">
        <f t="shared" si="94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3">C201/C189</f>
        <v>0.77735490009514752</v>
      </c>
      <c r="K201" s="183">
        <f t="shared" ref="K201" si="104">D201/D189</f>
        <v>0.69672131147540983</v>
      </c>
      <c r="L201" s="183">
        <f t="shared" ref="L201" si="105">E201/E189</f>
        <v>0.78869047619047616</v>
      </c>
      <c r="M201" s="183">
        <f t="shared" ref="M201" si="106">F201/F189</f>
        <v>0.78599221789883267</v>
      </c>
    </row>
    <row r="202" spans="1:13" x14ac:dyDescent="0.2">
      <c r="B202" t="s">
        <v>55</v>
      </c>
      <c r="C202" s="160">
        <f t="shared" si="94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7">C202/C190</f>
        <v>0.86585365853658536</v>
      </c>
      <c r="K202" s="183">
        <f t="shared" ref="K202" si="108">D202/D190</f>
        <v>0.8545454545454545</v>
      </c>
      <c r="L202" s="183">
        <f t="shared" ref="L202" si="109">E202/E190</f>
        <v>1.1484375</v>
      </c>
      <c r="M202" s="183">
        <f t="shared" ref="M202" si="110">F202/F190</f>
        <v>0.46799116997792495</v>
      </c>
    </row>
    <row r="203" spans="1:13" x14ac:dyDescent="0.2">
      <c r="B203" t="s">
        <v>246</v>
      </c>
      <c r="C203" s="160">
        <f t="shared" si="94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11">C203/C191</f>
        <v>1.0547337278106508</v>
      </c>
      <c r="K203" s="183">
        <f t="shared" ref="K203" si="112">D203/D191</f>
        <v>1.8787878787878789</v>
      </c>
      <c r="L203" s="183">
        <f t="shared" ref="L203" si="113">E203/E191</f>
        <v>0.81415929203539827</v>
      </c>
      <c r="M203" s="183">
        <f t="shared" ref="M203" si="114">F203/F191</f>
        <v>1.4816753926701571</v>
      </c>
    </row>
    <row r="204" spans="1:13" x14ac:dyDescent="0.2">
      <c r="B204" t="s">
        <v>247</v>
      </c>
      <c r="C204" s="160">
        <f t="shared" si="94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5">C204/C192</f>
        <v>1.187363834422658</v>
      </c>
      <c r="K204" s="183">
        <f t="shared" ref="K204" si="116">D204/D192</f>
        <v>1.5098039215686274</v>
      </c>
      <c r="L204" s="183">
        <f t="shared" ref="L204" si="117">E204/E192</f>
        <v>0.83222591362126241</v>
      </c>
      <c r="M204" s="183">
        <f t="shared" ref="M204" si="118">F204/F192</f>
        <v>1.9320754716981132</v>
      </c>
    </row>
    <row r="205" spans="1:13" x14ac:dyDescent="0.2">
      <c r="B205" t="s">
        <v>248</v>
      </c>
      <c r="C205" s="160">
        <f t="shared" si="94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9">C205/C193</f>
        <v>1.0546875</v>
      </c>
      <c r="K205" s="183">
        <f t="shared" ref="K205" si="120">D205/D193</f>
        <v>0.98611111111111116</v>
      </c>
      <c r="L205" s="183">
        <f t="shared" ref="L205" si="121">E205/E193</f>
        <v>0.95071868583162222</v>
      </c>
      <c r="M205" s="183">
        <f t="shared" ref="M205" si="122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4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3">C206/C194</f>
        <v>0.82998171846435098</v>
      </c>
      <c r="K206" s="183">
        <f t="shared" ref="K206" si="124">D206/D194</f>
        <v>1.0434782608695652</v>
      </c>
      <c r="L206" s="183">
        <f t="shared" ref="L206" si="125">E206/E194</f>
        <v>0.72876712328767124</v>
      </c>
      <c r="M206" s="183">
        <f t="shared" ref="M206" si="126">F206/F194</f>
        <v>1.0281124497991967</v>
      </c>
    </row>
    <row r="207" spans="1:13" x14ac:dyDescent="0.2">
      <c r="B207" t="s">
        <v>241</v>
      </c>
      <c r="C207" s="160">
        <f t="shared" si="94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7">C207/C195</f>
        <v>0.79666666666666663</v>
      </c>
      <c r="K207" s="183">
        <f t="shared" ref="K207" si="128">D207/D195</f>
        <v>0.91176470588235292</v>
      </c>
      <c r="L207" s="183">
        <f t="shared" ref="L207" si="129">E207/E195</f>
        <v>0.93939393939393945</v>
      </c>
      <c r="M207" s="183">
        <f t="shared" ref="M207" si="130">F207/F195</f>
        <v>0.52475247524752477</v>
      </c>
    </row>
    <row r="208" spans="1:13" x14ac:dyDescent="0.2">
      <c r="B208" t="s">
        <v>242</v>
      </c>
      <c r="C208" s="160">
        <f t="shared" si="94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31">C208/C196</f>
        <v>0.6845683208701564</v>
      </c>
      <c r="K208" s="183">
        <f t="shared" ref="K208" si="132">D208/D196</f>
        <v>0.86029411764705888</v>
      </c>
      <c r="L208" s="183">
        <f t="shared" ref="L208" si="133">E208/E196</f>
        <v>0.75121359223300976</v>
      </c>
      <c r="M208" s="183">
        <f t="shared" ref="M208" si="134">F208/F196</f>
        <v>0.53033268101761255</v>
      </c>
    </row>
    <row r="209" spans="1:13" x14ac:dyDescent="0.2">
      <c r="B209" t="s">
        <v>243</v>
      </c>
      <c r="C209" s="160">
        <f t="shared" si="94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5">C209/C197</f>
        <v>0.92182410423452765</v>
      </c>
      <c r="K209" s="183">
        <f t="shared" ref="K209" si="136">D209/D197</f>
        <v>0.76086956521739135</v>
      </c>
      <c r="L209" s="183">
        <f t="shared" ref="L209" si="137">E209/E197</f>
        <v>0.94599999999999995</v>
      </c>
      <c r="M209" s="183">
        <f t="shared" ref="M209" si="138">F209/F197</f>
        <v>0.93009118541033431</v>
      </c>
    </row>
    <row r="210" spans="1:13" x14ac:dyDescent="0.2">
      <c r="B210" t="s">
        <v>244</v>
      </c>
      <c r="C210" s="160">
        <f t="shared" si="94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9">C210/C198</f>
        <v>0.95854922279792742</v>
      </c>
      <c r="K210" s="183">
        <f t="shared" ref="K210" si="140">D210/D198</f>
        <v>1.3972602739726028</v>
      </c>
      <c r="L210" s="183">
        <f t="shared" ref="L210" si="141">E210/E198</f>
        <v>0.71124031007751942</v>
      </c>
      <c r="M210" s="183">
        <f t="shared" ref="M210" si="142">F210/F198</f>
        <v>1.4808743169398908</v>
      </c>
    </row>
    <row r="211" spans="1:13" x14ac:dyDescent="0.2">
      <c r="B211" t="s">
        <v>245</v>
      </c>
      <c r="C211" s="160">
        <f t="shared" si="94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3">C211/C199</f>
        <v>0.68959276018099547</v>
      </c>
      <c r="K211" s="183">
        <f t="shared" ref="K211" si="144">D211/D199</f>
        <v>0.49557522123893805</v>
      </c>
      <c r="L211" s="183">
        <f t="shared" ref="L211" si="145">E211/E199</f>
        <v>0.7007299270072993</v>
      </c>
      <c r="M211" s="183">
        <f t="shared" ref="M211" si="146">F211/F199</f>
        <v>0.73615635179153094</v>
      </c>
    </row>
    <row r="212" spans="1:13" s="266" customFormat="1" x14ac:dyDescent="0.2">
      <c r="B212" s="266" t="s">
        <v>53</v>
      </c>
      <c r="C212" s="277">
        <f t="shared" si="94"/>
        <v>891</v>
      </c>
      <c r="D212" s="277">
        <v>91</v>
      </c>
      <c r="E212" s="277">
        <v>518</v>
      </c>
      <c r="F212" s="277">
        <v>282</v>
      </c>
      <c r="I212" s="266" t="s">
        <v>53</v>
      </c>
      <c r="J212" s="278">
        <f t="shared" ref="J212" si="147">C212/C200</f>
        <v>0.98235942668136711</v>
      </c>
      <c r="K212" s="278">
        <f t="shared" ref="K212" si="148">D212/D200</f>
        <v>1.1973684210526316</v>
      </c>
      <c r="L212" s="278">
        <f t="shared" ref="L212" si="149">E212/E200</f>
        <v>0.90559440559440563</v>
      </c>
      <c r="M212" s="278">
        <f t="shared" ref="M212" si="150">F212/F200</f>
        <v>1.0888030888030888</v>
      </c>
    </row>
    <row r="213" spans="1:13" x14ac:dyDescent="0.2">
      <c r="B213" t="s">
        <v>54</v>
      </c>
      <c r="C213" s="160">
        <f t="shared" si="94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51">C213/C201</f>
        <v>0.9510403916768666</v>
      </c>
      <c r="K213" s="183">
        <f t="shared" ref="K213" si="152">D213/D201</f>
        <v>0.83529411764705885</v>
      </c>
      <c r="L213" s="183">
        <f t="shared" ref="L213" si="153">E213/E201</f>
        <v>0.86226415094339626</v>
      </c>
      <c r="M213" s="183">
        <f t="shared" ref="M213" si="154">F213/F201</f>
        <v>1.2326732673267327</v>
      </c>
    </row>
    <row r="214" spans="1:13" x14ac:dyDescent="0.2">
      <c r="B214" t="s">
        <v>55</v>
      </c>
      <c r="C214" s="160">
        <f t="shared" si="94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5">C214/C202</f>
        <v>0.84808853118712269</v>
      </c>
      <c r="K214" s="183">
        <f t="shared" ref="K214" si="156">D214/D202</f>
        <v>1.0212765957446808</v>
      </c>
      <c r="L214" s="183">
        <f t="shared" ref="L214" si="157">E214/E202</f>
        <v>0.77414965986394557</v>
      </c>
      <c r="M214" s="183">
        <f t="shared" ref="M214" si="158">F214/F202</f>
        <v>1.0660377358490567</v>
      </c>
    </row>
    <row r="215" spans="1:13" x14ac:dyDescent="0.2">
      <c r="B215" t="s">
        <v>246</v>
      </c>
      <c r="C215" s="160">
        <f t="shared" si="94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9">C215/C203</f>
        <v>0.81065918653576441</v>
      </c>
      <c r="K215" s="183">
        <f t="shared" ref="K215" si="160">D215/D203</f>
        <v>0.91935483870967738</v>
      </c>
      <c r="L215" s="183">
        <f t="shared" ref="L215" si="161">E215/E203</f>
        <v>1.0353260869565217</v>
      </c>
      <c r="M215" s="183">
        <f t="shared" ref="M215" si="162">F215/F203</f>
        <v>0.49469964664310956</v>
      </c>
    </row>
    <row r="216" spans="1:13" x14ac:dyDescent="0.2">
      <c r="B216" t="s">
        <v>247</v>
      </c>
      <c r="C216" s="160">
        <f t="shared" si="94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3">C216/C204</f>
        <v>0.80458715596330277</v>
      </c>
      <c r="K216" s="183">
        <f t="shared" ref="K216" si="164">D216/D204</f>
        <v>0.83116883116883122</v>
      </c>
      <c r="L216" s="183">
        <f t="shared" ref="L216" si="165">E216/E204</f>
        <v>1.0618762475049901</v>
      </c>
      <c r="M216" s="183">
        <f t="shared" ref="M216" si="166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7">C217/C205</f>
        <v>0.79012345679012341</v>
      </c>
      <c r="K217" s="183">
        <f t="shared" ref="K217" si="168">D217/D205</f>
        <v>1.0845070422535212</v>
      </c>
      <c r="L217" s="183">
        <f t="shared" ref="L217" si="169">E217/E205</f>
        <v>0.85529157667386613</v>
      </c>
      <c r="M217" s="183">
        <f t="shared" ref="M217" si="170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71">C218/C206</f>
        <v>0.93832599118942728</v>
      </c>
      <c r="K218" s="183">
        <f t="shared" ref="K218" si="172">D218/D206</f>
        <v>0.93333333333333335</v>
      </c>
      <c r="L218" s="183">
        <f t="shared" ref="L218" si="173">E218/E206</f>
        <v>0.85338345864661658</v>
      </c>
      <c r="M218" s="183">
        <f t="shared" ref="M218" si="174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5">D219/D207</f>
        <v>1.2741935483870968</v>
      </c>
      <c r="L219" s="183">
        <f t="shared" ref="L219" si="176">E219/E207</f>
        <v>1.3967741935483871</v>
      </c>
      <c r="M219" s="183">
        <f t="shared" ref="M219" si="177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8">$C220/$C208</f>
        <v>0.94637537239324732</v>
      </c>
      <c r="K220" s="183">
        <f t="shared" ref="K220:K239" si="179">$D220/$D208</f>
        <v>0.59829059829059827</v>
      </c>
      <c r="L220" s="183">
        <f t="shared" ref="L220:L239" si="180">$E220/$E208</f>
        <v>1.0597738287560581</v>
      </c>
      <c r="M220" s="183">
        <f t="shared" ref="M220:M239" si="181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8"/>
        <v>1.010600706713781</v>
      </c>
      <c r="K221" s="183">
        <f t="shared" si="179"/>
        <v>1.0714285714285714</v>
      </c>
      <c r="L221" s="183">
        <f t="shared" si="180"/>
        <v>1.2093023255813953</v>
      </c>
      <c r="M221" s="183">
        <f t="shared" si="181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8"/>
        <v>1.3216216216216217</v>
      </c>
      <c r="K222" s="183">
        <f t="shared" si="179"/>
        <v>0.87254901960784315</v>
      </c>
      <c r="L222" s="183">
        <f t="shared" si="180"/>
        <v>1.8610354223433243</v>
      </c>
      <c r="M222" s="183">
        <f t="shared" si="181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8"/>
        <v>1.0118110236220472</v>
      </c>
      <c r="K223" s="183">
        <f t="shared" si="179"/>
        <v>1.2678571428571428</v>
      </c>
      <c r="L223" s="183">
        <f t="shared" si="180"/>
        <v>0.97083333333333333</v>
      </c>
      <c r="M223" s="183">
        <f t="shared" si="181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8"/>
        <v>1.0258136924803591</v>
      </c>
      <c r="K224" s="183">
        <f t="shared" si="179"/>
        <v>0.60439560439560436</v>
      </c>
      <c r="L224" s="183">
        <f t="shared" si="180"/>
        <v>1.1525096525096525</v>
      </c>
      <c r="M224" s="183">
        <f t="shared" si="181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8"/>
        <v>1.0090090090090089</v>
      </c>
      <c r="K225" s="183">
        <f t="shared" si="179"/>
        <v>1.3098591549295775</v>
      </c>
      <c r="L225" s="183">
        <f t="shared" si="180"/>
        <v>1.1181619256017505</v>
      </c>
      <c r="M225" s="183">
        <f t="shared" si="181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8"/>
        <v>1.01067615658363</v>
      </c>
      <c r="K226" s="183">
        <f t="shared" si="179"/>
        <v>1.3333333333333333</v>
      </c>
      <c r="L226" s="183">
        <f t="shared" si="180"/>
        <v>0.90509666080843587</v>
      </c>
      <c r="M226" s="183">
        <f t="shared" si="181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8"/>
        <v>1.4134948096885813</v>
      </c>
      <c r="K227" s="183">
        <f t="shared" si="179"/>
        <v>1.2982456140350878</v>
      </c>
      <c r="L227" s="183">
        <f t="shared" si="180"/>
        <v>0.90551181102362199</v>
      </c>
      <c r="M227" s="183">
        <f t="shared" si="181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8"/>
        <v>0.80501710376282787</v>
      </c>
      <c r="K228" s="183">
        <f t="shared" si="179"/>
        <v>0.484375</v>
      </c>
      <c r="L228" s="183">
        <f t="shared" si="180"/>
        <v>0.93796992481203012</v>
      </c>
      <c r="M228" s="183">
        <f t="shared" si="181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8"/>
        <v>1.2640625000000001</v>
      </c>
      <c r="K229" s="183">
        <f t="shared" si="179"/>
        <v>0.93506493506493504</v>
      </c>
      <c r="L229" s="183">
        <f t="shared" si="180"/>
        <v>1.3636363636363635</v>
      </c>
      <c r="M229" s="183">
        <f t="shared" si="181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8"/>
        <v>1.0152582159624413</v>
      </c>
      <c r="K230" s="183">
        <f t="shared" si="179"/>
        <v>0.8214285714285714</v>
      </c>
      <c r="L230" s="183">
        <f t="shared" si="180"/>
        <v>1.13215859030837</v>
      </c>
      <c r="M230" s="183">
        <f t="shared" si="181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8"/>
        <v>0.83106267029972747</v>
      </c>
      <c r="K231" s="183">
        <f t="shared" si="179"/>
        <v>0.91139240506329111</v>
      </c>
      <c r="L231" s="183">
        <f t="shared" si="180"/>
        <v>1.0184757505773672</v>
      </c>
      <c r="M231" s="183">
        <f t="shared" si="181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8"/>
        <v>0.81951731374606507</v>
      </c>
      <c r="K232" s="183">
        <f t="shared" si="179"/>
        <v>1.4714285714285715</v>
      </c>
      <c r="L232" s="183">
        <f t="shared" si="180"/>
        <v>0.73170731707317072</v>
      </c>
      <c r="M232" s="183">
        <f t="shared" si="181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8"/>
        <v>1.0792540792540792</v>
      </c>
      <c r="K233" s="183">
        <f t="shared" si="179"/>
        <v>0.97333333333333338</v>
      </c>
      <c r="L233" s="183">
        <f t="shared" si="180"/>
        <v>1.0996503496503496</v>
      </c>
      <c r="M233" s="183">
        <f t="shared" si="181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8"/>
        <v>0.72801635991820046</v>
      </c>
      <c r="K234" s="183">
        <f t="shared" si="179"/>
        <v>1.0786516853932584</v>
      </c>
      <c r="L234" s="183">
        <f t="shared" si="180"/>
        <v>0.70863836017569548</v>
      </c>
      <c r="M234" s="183">
        <f t="shared" si="181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8"/>
        <v>1.0635538261997406</v>
      </c>
      <c r="K235" s="183">
        <f t="shared" si="179"/>
        <v>1.056338028169014</v>
      </c>
      <c r="L235" s="183">
        <f t="shared" si="180"/>
        <v>1.0965665236051503</v>
      </c>
      <c r="M235" s="183">
        <f t="shared" si="181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8"/>
        <v>0.84792122538293213</v>
      </c>
      <c r="K236" s="183">
        <f t="shared" si="179"/>
        <v>1.6545454545454545</v>
      </c>
      <c r="L236" s="183">
        <f t="shared" si="180"/>
        <v>0.8040201005025126</v>
      </c>
      <c r="M236" s="183">
        <f t="shared" si="181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8"/>
        <v>0.91709183673469385</v>
      </c>
      <c r="K237" s="183">
        <f t="shared" si="179"/>
        <v>0.87096774193548387</v>
      </c>
      <c r="L237" s="183">
        <f t="shared" si="180"/>
        <v>0.85127201565557731</v>
      </c>
      <c r="M237" s="183">
        <f t="shared" si="181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8"/>
        <v>0.92723004694835676</v>
      </c>
      <c r="K238" s="183">
        <f t="shared" si="179"/>
        <v>1.0625</v>
      </c>
      <c r="L238" s="183">
        <f t="shared" si="180"/>
        <v>0.86213592233009706</v>
      </c>
      <c r="M238" s="183">
        <f t="shared" si="181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8"/>
        <v>0.64871481028151778</v>
      </c>
      <c r="K239" s="183">
        <f t="shared" si="179"/>
        <v>0.63513513513513509</v>
      </c>
      <c r="L239" s="183">
        <f t="shared" si="180"/>
        <v>1.0347826086956522</v>
      </c>
      <c r="M239" s="183">
        <f t="shared" si="181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2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417</v>
      </c>
      <c r="B242" t="s">
        <v>273</v>
      </c>
      <c r="C242">
        <f t="shared" si="182"/>
        <v>801</v>
      </c>
      <c r="D242">
        <v>62</v>
      </c>
      <c r="E242">
        <v>588</v>
      </c>
      <c r="F242">
        <v>151</v>
      </c>
      <c r="H242" t="s">
        <v>418</v>
      </c>
      <c r="I242" t="s">
        <v>273</v>
      </c>
      <c r="J242" s="183">
        <f t="shared" ref="J242:J248" si="183">$C242/$C230</f>
        <v>0.92601156069364166</v>
      </c>
      <c r="K242" s="183">
        <f t="shared" ref="K242:K263" si="184">$D242/$D230</f>
        <v>0.67391304347826086</v>
      </c>
      <c r="L242" s="183">
        <f t="shared" ref="L242:L263" si="185">$E242/$E230</f>
        <v>1.1439688715953307</v>
      </c>
      <c r="M242" s="183">
        <f t="shared" ref="M242:M263" si="186">$F242/$F230</f>
        <v>0.29377431906614787</v>
      </c>
    </row>
    <row r="243" spans="1:13" x14ac:dyDescent="0.2">
      <c r="B243" t="s">
        <v>241</v>
      </c>
      <c r="C243">
        <f t="shared" si="182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3"/>
        <v>1.0245901639344261</v>
      </c>
      <c r="K243" s="183">
        <f t="shared" si="184"/>
        <v>0.88888888888888884</v>
      </c>
      <c r="L243" s="183">
        <f t="shared" si="185"/>
        <v>1.0226757369614512</v>
      </c>
      <c r="M243" s="183">
        <f t="shared" si="186"/>
        <v>1.134020618556701</v>
      </c>
    </row>
    <row r="244" spans="1:13" x14ac:dyDescent="0.2">
      <c r="B244" t="s">
        <v>242</v>
      </c>
      <c r="C244">
        <f t="shared" si="182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3"/>
        <v>0.90781049935979519</v>
      </c>
      <c r="K244" s="183">
        <f t="shared" si="184"/>
        <v>0.58252427184466016</v>
      </c>
      <c r="L244" s="183">
        <f t="shared" si="185"/>
        <v>0.94166666666666665</v>
      </c>
      <c r="M244" s="183">
        <f t="shared" si="186"/>
        <v>0.99494949494949492</v>
      </c>
    </row>
    <row r="245" spans="1:13" x14ac:dyDescent="0.2">
      <c r="B245" t="s">
        <v>243</v>
      </c>
      <c r="C245">
        <f t="shared" si="182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3"/>
        <v>0.85205183585313171</v>
      </c>
      <c r="K245" s="183">
        <f t="shared" si="184"/>
        <v>0.9178082191780822</v>
      </c>
      <c r="L245" s="183">
        <f t="shared" si="185"/>
        <v>0.81399046104928463</v>
      </c>
      <c r="M245" s="183">
        <f t="shared" si="186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3"/>
        <v>1.0926966292134832</v>
      </c>
      <c r="K246" s="183">
        <f t="shared" si="184"/>
        <v>0.57291666666666663</v>
      </c>
      <c r="L246" s="183">
        <f t="shared" si="185"/>
        <v>1.0867768595041323</v>
      </c>
      <c r="M246" s="183">
        <f t="shared" si="186"/>
        <v>1.4924242424242424</v>
      </c>
    </row>
    <row r="247" spans="1:13" x14ac:dyDescent="0.2">
      <c r="B247" t="s">
        <v>245</v>
      </c>
      <c r="C247">
        <f t="shared" si="182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3"/>
        <v>0.94756097560975605</v>
      </c>
      <c r="K247" s="183">
        <f t="shared" si="184"/>
        <v>0.8666666666666667</v>
      </c>
      <c r="L247" s="183">
        <f t="shared" si="185"/>
        <v>0.80039138943248533</v>
      </c>
      <c r="M247" s="183">
        <f t="shared" si="186"/>
        <v>1.2948717948717949</v>
      </c>
    </row>
    <row r="248" spans="1:13" x14ac:dyDescent="0.2">
      <c r="B248" t="s">
        <v>53</v>
      </c>
      <c r="C248">
        <f t="shared" si="182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3"/>
        <v>0.89806451612903226</v>
      </c>
      <c r="K248" s="183">
        <f t="shared" si="184"/>
        <v>0.92307692307692313</v>
      </c>
      <c r="L248" s="183">
        <f t="shared" si="185"/>
        <v>0.90625</v>
      </c>
      <c r="M248" s="183">
        <f t="shared" si="186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>$C249/$C237</f>
        <v>1.2489568845618915</v>
      </c>
      <c r="K249" s="183">
        <f t="shared" si="184"/>
        <v>1.0987654320987654</v>
      </c>
      <c r="L249" s="183">
        <f t="shared" si="185"/>
        <v>1.3448275862068966</v>
      </c>
      <c r="M249" s="183">
        <f t="shared" si="186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>$C250/$C238</f>
        <v>0.75316455696202533</v>
      </c>
      <c r="K250" s="183">
        <f t="shared" si="184"/>
        <v>0.73529411764705888</v>
      </c>
      <c r="L250" s="183">
        <f t="shared" si="185"/>
        <v>0.90090090090090091</v>
      </c>
      <c r="M250" s="183">
        <f t="shared" si="186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>$C251/$C239</f>
        <v>0.96226415094339623</v>
      </c>
      <c r="K251" s="183">
        <f t="shared" si="184"/>
        <v>0.95744680851063835</v>
      </c>
      <c r="L251" s="183">
        <f t="shared" si="185"/>
        <v>0.96358543417366949</v>
      </c>
      <c r="M251" s="183">
        <f t="shared" si="186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>$C252/$C240</f>
        <v>0.96048109965635742</v>
      </c>
      <c r="K252" s="183">
        <f t="shared" si="184"/>
        <v>0.85416666666666663</v>
      </c>
      <c r="L252" s="183">
        <f t="shared" si="185"/>
        <v>0.9765625</v>
      </c>
      <c r="M252" s="183">
        <f t="shared" si="186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>$C253/$C241</f>
        <v>0.71987951807228912</v>
      </c>
      <c r="K253" s="183">
        <f t="shared" si="184"/>
        <v>0.5490196078431373</v>
      </c>
      <c r="L253" s="183">
        <f t="shared" si="185"/>
        <v>0.72065727699530513</v>
      </c>
      <c r="M253" s="183">
        <f t="shared" si="186"/>
        <v>0.76470588235294112</v>
      </c>
    </row>
    <row r="254" spans="1:13" x14ac:dyDescent="0.2">
      <c r="A254" t="s">
        <v>440</v>
      </c>
      <c r="B254" t="s">
        <v>273</v>
      </c>
      <c r="C254">
        <f t="shared" ref="C254:C263" si="187">SUM(D254:F254)</f>
        <v>796</v>
      </c>
      <c r="D254">
        <v>113</v>
      </c>
      <c r="E254">
        <v>458</v>
      </c>
      <c r="F254">
        <v>225</v>
      </c>
      <c r="H254" t="s">
        <v>441</v>
      </c>
      <c r="I254" t="s">
        <v>273</v>
      </c>
      <c r="J254" s="183">
        <f t="shared" ref="J254:J263" si="188">$C254/$C242</f>
        <v>0.99375780274656678</v>
      </c>
      <c r="K254" s="183">
        <f t="shared" si="184"/>
        <v>1.8225806451612903</v>
      </c>
      <c r="L254" s="183">
        <f t="shared" si="185"/>
        <v>0.77891156462585032</v>
      </c>
      <c r="M254" s="183">
        <f t="shared" si="186"/>
        <v>1.490066225165563</v>
      </c>
    </row>
    <row r="255" spans="1:13" x14ac:dyDescent="0.2">
      <c r="B255" t="s">
        <v>241</v>
      </c>
      <c r="C255">
        <f t="shared" si="187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si="188"/>
        <v>1.0576000000000001</v>
      </c>
      <c r="K255" s="183">
        <f t="shared" si="184"/>
        <v>1.5</v>
      </c>
      <c r="L255" s="183">
        <f t="shared" si="185"/>
        <v>0.77605321507760527</v>
      </c>
      <c r="M255" s="183">
        <f t="shared" si="186"/>
        <v>1.9545454545454546</v>
      </c>
    </row>
    <row r="256" spans="1:13" x14ac:dyDescent="0.2">
      <c r="B256" t="s">
        <v>242</v>
      </c>
      <c r="C256">
        <f t="shared" si="187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8"/>
        <v>1.0987306064880114</v>
      </c>
      <c r="K256" s="183">
        <f t="shared" si="184"/>
        <v>0.85</v>
      </c>
      <c r="L256" s="183">
        <f t="shared" si="185"/>
        <v>1.0796460176991149</v>
      </c>
      <c r="M256" s="183">
        <f t="shared" si="186"/>
        <v>1.218274111675127</v>
      </c>
    </row>
    <row r="257" spans="2:13" x14ac:dyDescent="0.2">
      <c r="B257" t="s">
        <v>243</v>
      </c>
      <c r="C257">
        <f t="shared" si="187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8"/>
        <v>1.0912547528517109</v>
      </c>
      <c r="K257" s="183">
        <f t="shared" si="184"/>
        <v>1.4179104477611941</v>
      </c>
      <c r="L257" s="183">
        <f t="shared" si="185"/>
        <v>1.06640625</v>
      </c>
      <c r="M257" s="183">
        <f t="shared" si="186"/>
        <v>1.0476190476190477</v>
      </c>
    </row>
    <row r="258" spans="2:13" x14ac:dyDescent="0.2">
      <c r="B258" t="s">
        <v>244</v>
      </c>
      <c r="C258">
        <f t="shared" si="187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8"/>
        <v>0.70308483290488433</v>
      </c>
      <c r="K258" s="183">
        <f t="shared" si="184"/>
        <v>1.1454545454545455</v>
      </c>
      <c r="L258" s="183">
        <f t="shared" si="185"/>
        <v>0.60646387832699622</v>
      </c>
      <c r="M258" s="183">
        <f t="shared" si="186"/>
        <v>0.8375634517766497</v>
      </c>
    </row>
    <row r="259" spans="2:13" x14ac:dyDescent="0.2">
      <c r="B259" t="s">
        <v>245</v>
      </c>
      <c r="C259">
        <f t="shared" si="187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8"/>
        <v>0.97940797940797941</v>
      </c>
      <c r="K259" s="183">
        <f t="shared" si="184"/>
        <v>1.0923076923076922</v>
      </c>
      <c r="L259" s="183">
        <f t="shared" si="185"/>
        <v>0.99755501222493892</v>
      </c>
      <c r="M259" s="183">
        <f t="shared" si="186"/>
        <v>0.93069306930693074</v>
      </c>
    </row>
    <row r="260" spans="2:13" x14ac:dyDescent="0.2">
      <c r="B260" t="s">
        <v>53</v>
      </c>
      <c r="C260">
        <f t="shared" si="187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8"/>
        <v>0.48994252873563221</v>
      </c>
      <c r="K260" s="183">
        <f t="shared" si="184"/>
        <v>0.65476190476190477</v>
      </c>
      <c r="L260" s="183">
        <f t="shared" si="185"/>
        <v>0.48275862068965519</v>
      </c>
      <c r="M260" s="183">
        <f t="shared" si="186"/>
        <v>0.42937853107344631</v>
      </c>
    </row>
    <row r="261" spans="2:13" x14ac:dyDescent="0.2">
      <c r="B261" t="s">
        <v>54</v>
      </c>
      <c r="C261">
        <f t="shared" si="187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8"/>
        <v>0.5968819599109132</v>
      </c>
      <c r="K261" s="183">
        <f t="shared" si="184"/>
        <v>0.4157303370786517</v>
      </c>
      <c r="L261" s="183">
        <f t="shared" si="185"/>
        <v>0.57435897435897432</v>
      </c>
      <c r="M261" s="183">
        <f t="shared" si="186"/>
        <v>0.7276785714285714</v>
      </c>
    </row>
    <row r="262" spans="2:13" x14ac:dyDescent="0.2">
      <c r="B262" t="s">
        <v>55</v>
      </c>
      <c r="C262">
        <f t="shared" si="187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8"/>
        <v>1.1563025210084035</v>
      </c>
      <c r="K262" s="183">
        <f t="shared" si="184"/>
        <v>1.02</v>
      </c>
      <c r="L262" s="183">
        <f t="shared" si="185"/>
        <v>1.2675000000000001</v>
      </c>
      <c r="M262" s="183">
        <f t="shared" si="186"/>
        <v>0.89655172413793105</v>
      </c>
    </row>
    <row r="263" spans="2:13" x14ac:dyDescent="0.2">
      <c r="B263" t="s">
        <v>246</v>
      </c>
      <c r="C263">
        <f t="shared" si="187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8"/>
        <v>0.78431372549019607</v>
      </c>
      <c r="K263" s="183">
        <f t="shared" si="184"/>
        <v>0.31111111111111112</v>
      </c>
      <c r="L263" s="183">
        <f t="shared" si="185"/>
        <v>0.77616279069767447</v>
      </c>
      <c r="M263" s="183">
        <f t="shared" si="186"/>
        <v>0.98347107438016534</v>
      </c>
    </row>
    <row r="264" spans="2:13" x14ac:dyDescent="0.2">
      <c r="B264" t="s">
        <v>247</v>
      </c>
      <c r="I264" t="s">
        <v>247</v>
      </c>
      <c r="J264" s="183"/>
      <c r="K264" s="183"/>
      <c r="L264" s="183"/>
      <c r="M264" s="183"/>
    </row>
    <row r="265" spans="2:13" x14ac:dyDescent="0.2">
      <c r="B265" t="s">
        <v>248</v>
      </c>
      <c r="I265" t="s">
        <v>248</v>
      </c>
      <c r="J265" s="183"/>
      <c r="K265" s="183"/>
      <c r="L265" s="183"/>
      <c r="M265" s="183"/>
    </row>
    <row r="267" spans="2:13" x14ac:dyDescent="0.2">
      <c r="C267" t="s">
        <v>201</v>
      </c>
      <c r="D267" t="s">
        <v>207</v>
      </c>
      <c r="E267" t="s">
        <v>208</v>
      </c>
      <c r="F267" t="s">
        <v>209</v>
      </c>
      <c r="J267" t="s">
        <v>201</v>
      </c>
      <c r="K267" t="s">
        <v>207</v>
      </c>
      <c r="L267" t="s">
        <v>208</v>
      </c>
      <c r="M267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2025-03-11T05:43:55Z</cp:lastPrinted>
  <dcterms:created xsi:type="dcterms:W3CDTF">2021-05-26T04:24:20Z</dcterms:created>
  <dcterms:modified xsi:type="dcterms:W3CDTF">2025-03-14T00:04:46Z</dcterms:modified>
</cp:coreProperties>
</file>