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R7\02-1_介護ロボット・ICT・業務改善支援事業\001_県補助金関係\02 補助金募集\01_発議\交付要綱（案）\黒字に変換\別紙様式１～１０\"/>
    </mc:Choice>
  </mc:AlternateContent>
  <xr:revisionPtr revIDLastSave="0" documentId="13_ncr:1_{4B84B5E8-6AFE-4641-9752-DD6E44F3976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１" sheetId="31" r:id="rId1"/>
    <sheet name="記載例" sheetId="30" r:id="rId2"/>
    <sheet name="Sheet1" sheetId="2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記載例!$A$1:$H$58</definedName>
    <definedName name="_xlnm.Print_Area" localSheetId="0">別紙様式１!$A$1:$I$61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1" l="1"/>
  <c r="I50" i="31"/>
  <c r="G56" i="30"/>
  <c r="G33" i="30"/>
  <c r="H17" i="30"/>
  <c r="B40" i="31"/>
  <c r="H34" i="31"/>
  <c r="G13" i="31"/>
  <c r="I13" i="31" s="1"/>
  <c r="I18" i="31" s="1"/>
  <c r="F12" i="30"/>
  <c r="D57" i="31"/>
  <c r="H50" i="31"/>
  <c r="F49" i="31"/>
  <c r="E49" i="31"/>
  <c r="F48" i="31"/>
  <c r="E48" i="31"/>
  <c r="F47" i="31"/>
  <c r="G47" i="31" s="1"/>
  <c r="I47" i="31" s="1"/>
  <c r="E47" i="31"/>
  <c r="F46" i="31"/>
  <c r="E46" i="31"/>
  <c r="F45" i="31"/>
  <c r="E45" i="31"/>
  <c r="F33" i="31"/>
  <c r="F32" i="31"/>
  <c r="F31" i="31"/>
  <c r="F30" i="31"/>
  <c r="F29" i="31"/>
  <c r="C24" i="31"/>
  <c r="H18" i="31"/>
  <c r="F17" i="31"/>
  <c r="J17" i="31" s="1"/>
  <c r="E17" i="31"/>
  <c r="F16" i="31"/>
  <c r="J16" i="31" s="1"/>
  <c r="E16" i="31"/>
  <c r="F15" i="31"/>
  <c r="J15" i="31" s="1"/>
  <c r="E15" i="31"/>
  <c r="G15" i="31" s="1"/>
  <c r="I15" i="31" s="1"/>
  <c r="F14" i="31"/>
  <c r="J14" i="31" s="1"/>
  <c r="E14" i="31"/>
  <c r="F13" i="31"/>
  <c r="J13" i="31" s="1"/>
  <c r="E13" i="31"/>
  <c r="C56" i="30"/>
  <c r="G49" i="30"/>
  <c r="E48" i="30"/>
  <c r="F48" i="30" s="1"/>
  <c r="H48" i="30" s="1"/>
  <c r="D48" i="30"/>
  <c r="E47" i="30"/>
  <c r="F47" i="30" s="1"/>
  <c r="H47" i="30" s="1"/>
  <c r="D47" i="30"/>
  <c r="E46" i="30"/>
  <c r="D46" i="30"/>
  <c r="E45" i="30"/>
  <c r="D45" i="30"/>
  <c r="E44" i="30"/>
  <c r="D44" i="30"/>
  <c r="E32" i="30"/>
  <c r="E31" i="30"/>
  <c r="E30" i="30"/>
  <c r="E29" i="30"/>
  <c r="E28" i="30"/>
  <c r="B23" i="30"/>
  <c r="G17" i="30"/>
  <c r="E16" i="30"/>
  <c r="I16" i="30" s="1"/>
  <c r="D16" i="30"/>
  <c r="E15" i="30"/>
  <c r="I15" i="30" s="1"/>
  <c r="D15" i="30"/>
  <c r="E14" i="30"/>
  <c r="I14" i="30" s="1"/>
  <c r="D14" i="30"/>
  <c r="E13" i="30"/>
  <c r="D13" i="30"/>
  <c r="E12" i="30"/>
  <c r="I12" i="30" s="1"/>
  <c r="D12" i="30"/>
  <c r="G49" i="31" l="1"/>
  <c r="I49" i="31" s="1"/>
  <c r="G45" i="31"/>
  <c r="G17" i="31"/>
  <c r="I17" i="31" s="1"/>
  <c r="G48" i="31"/>
  <c r="I48" i="31" s="1"/>
  <c r="G46" i="31"/>
  <c r="I46" i="31" s="1"/>
  <c r="F34" i="31"/>
  <c r="G14" i="31"/>
  <c r="I14" i="31" s="1"/>
  <c r="J18" i="31"/>
  <c r="G16" i="31"/>
  <c r="I16" i="31" s="1"/>
  <c r="F16" i="30"/>
  <c r="H16" i="30" s="1"/>
  <c r="F44" i="30"/>
  <c r="F46" i="30"/>
  <c r="H46" i="30" s="1"/>
  <c r="F45" i="30"/>
  <c r="H45" i="30" s="1"/>
  <c r="E33" i="30"/>
  <c r="I33" i="30" s="1"/>
  <c r="F13" i="30"/>
  <c r="H13" i="30" s="1"/>
  <c r="H12" i="30"/>
  <c r="I13" i="30"/>
  <c r="I17" i="30" s="1"/>
  <c r="F15" i="30"/>
  <c r="H15" i="30" s="1"/>
  <c r="F14" i="30"/>
  <c r="H14" i="30" s="1"/>
  <c r="J34" i="31" l="1"/>
  <c r="K18" i="31"/>
  <c r="I45" i="31" l="1"/>
  <c r="J49" i="31" s="1"/>
  <c r="J17" i="30"/>
  <c r="A39" i="30" s="1"/>
  <c r="H44" i="30" s="1"/>
  <c r="I48" i="30" l="1"/>
  <c r="H4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B24" authorId="0" shapeId="0" xr:uid="{F642B3B3-F457-4DE4-9FAF-CDEB7A2BF7F7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A23" authorId="0" shapeId="0" xr:uid="{C88AFE0B-244E-488D-BC8F-F8E7DED4878C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<sst xmlns="http://schemas.openxmlformats.org/spreadsheetml/2006/main" count="186" uniqueCount="78">
  <si>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</si>
  <si>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</si>
  <si>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（E）</t>
    <phoneticPr fontId="2"/>
  </si>
  <si>
    <t>対象経費
（機器購入価格）</t>
    <rPh sb="0" eb="2">
      <t>タイショウ</t>
    </rPh>
    <rPh sb="2" eb="4">
      <t>ケイヒ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</si>
  <si>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</si>
  <si>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</si>
  <si>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</si>
  <si>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</si>
  <si>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</si>
  <si>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</si>
  <si>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</si>
  <si>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</t>
    </r>
    <rPh sb="0" eb="3">
      <t>ジギョウショ</t>
    </rPh>
    <rPh sb="3" eb="4">
      <t>メイ</t>
    </rPh>
    <rPh sb="5" eb="11">
      <t>トクベツヨウゴロウジン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</si>
  <si>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</si>
  <si>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別紙様式１</t>
    <rPh sb="2" eb="4">
      <t>ヨウシキ</t>
    </rPh>
    <phoneticPr fontId="2"/>
  </si>
  <si>
    <t>介護テクノロジー導入支援経費所要額調書</t>
    <rPh sb="0" eb="2">
      <t>カイゴ</t>
    </rPh>
    <rPh sb="8" eb="10">
      <t>ドウニュウ</t>
    </rPh>
    <rPh sb="10" eb="12">
      <t>シエン</t>
    </rPh>
    <rPh sb="12" eb="14">
      <t>ケイヒ</t>
    </rPh>
    <rPh sb="14" eb="17">
      <t>ショヨウガク</t>
    </rPh>
    <rPh sb="17" eb="19">
      <t>チョウショ</t>
    </rPh>
    <phoneticPr fontId="2"/>
  </si>
  <si>
    <t>機器名</t>
    <rPh sb="0" eb="3">
      <t>キキメイ</t>
    </rPh>
    <phoneticPr fontId="2"/>
  </si>
  <si>
    <t>（１）介護ロボット</t>
    <rPh sb="3" eb="5">
      <t>カイゴ</t>
    </rPh>
    <phoneticPr fontId="2"/>
  </si>
  <si>
    <t>（２）「介護業務支援」に該当する介護ソフト</t>
    <rPh sb="4" eb="6">
      <t>カイゴ</t>
    </rPh>
    <rPh sb="6" eb="8">
      <t>ギョウム</t>
    </rPh>
    <rPh sb="8" eb="10">
      <t>シエン</t>
    </rPh>
    <rPh sb="12" eb="14">
      <t>ガイトウ</t>
    </rPh>
    <rPh sb="16" eb="18">
      <t>カイゴ</t>
    </rPh>
    <phoneticPr fontId="2"/>
  </si>
  <si>
    <t>(G)</t>
    <phoneticPr fontId="2"/>
  </si>
  <si>
    <t>(H)</t>
    <phoneticPr fontId="2"/>
  </si>
  <si>
    <t>(I)</t>
    <phoneticPr fontId="2"/>
  </si>
  <si>
    <t>(J)</t>
    <phoneticPr fontId="2"/>
  </si>
  <si>
    <t>(K)</t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</si>
  <si>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</si>
  <si>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</si>
  <si>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(L)</t>
    <phoneticPr fontId="2"/>
  </si>
  <si>
    <t>（M）</t>
    <phoneticPr fontId="2"/>
  </si>
  <si>
    <t>①</t>
  </si>
  <si>
    <t>②</t>
  </si>
  <si>
    <t>種別</t>
    <rPh sb="0" eb="2">
      <t>シュベツ</t>
    </rPh>
    <phoneticPr fontId="2"/>
  </si>
  <si>
    <t>①</t>
    <phoneticPr fontId="2"/>
  </si>
  <si>
    <t>②</t>
    <phoneticPr fontId="2"/>
  </si>
  <si>
    <t>補助率を乗じて
得た額
（I）×3/4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</si>
  <si>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３１名以上</t>
  </si>
  <si>
    <t>職員数</t>
    <rPh sb="0" eb="2">
      <t>ショクイン</t>
    </rPh>
    <rPh sb="2" eb="3">
      <t>スウ</t>
    </rPh>
    <phoneticPr fontId="2"/>
  </si>
  <si>
    <t>１名以上１０名以下</t>
    <rPh sb="1" eb="2">
      <t>メイ</t>
    </rPh>
    <rPh sb="2" eb="4">
      <t>イジョウ</t>
    </rPh>
    <rPh sb="6" eb="7">
      <t>メイ</t>
    </rPh>
    <rPh sb="7" eb="9">
      <t>イカ</t>
    </rPh>
    <phoneticPr fontId="2"/>
  </si>
  <si>
    <t>１１名以上２０名以下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</si>
  <si>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２１名以上３０名以下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</si>
  <si>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３１名以上</t>
    <rPh sb="2" eb="3">
      <t>メイ</t>
    </rPh>
    <rPh sb="3" eb="5">
      <t>イジョウ</t>
    </rPh>
    <phoneticPr fontId="2"/>
  </si>
  <si>
    <t>☆☆☆☆</t>
    <phoneticPr fontId="2"/>
  </si>
  <si>
    <t>基準額合計</t>
    <rPh sb="0" eb="3">
      <t>キジュンガク</t>
    </rPh>
    <rPh sb="3" eb="5">
      <t>ゴウケイ</t>
    </rPh>
    <phoneticPr fontId="2"/>
  </si>
  <si>
    <t>基準額</t>
    <rPh sb="0" eb="3">
      <t>キジュンガク</t>
    </rPh>
    <phoneticPr fontId="2"/>
  </si>
  <si>
    <t>　　　　　　　　　種別
①：タブレット、PC等
②：その他（通信環境整備等）</t>
    <rPh sb="9" eb="11">
      <t>シュベツ</t>
    </rPh>
    <rPh sb="22" eb="23">
      <t>ナド</t>
    </rPh>
    <rPh sb="28" eb="29">
      <t>タ</t>
    </rPh>
    <rPh sb="30" eb="32">
      <t>ツウシン</t>
    </rPh>
    <rPh sb="32" eb="36">
      <t>カンキョウセイビ</t>
    </rPh>
    <rPh sb="36" eb="37">
      <t>ナド</t>
    </rPh>
    <phoneticPr fontId="2"/>
  </si>
  <si>
    <t>（３）上記（１）（２）と付帯して必要となる経費</t>
    <rPh sb="3" eb="5">
      <t>ジョウキ</t>
    </rPh>
    <rPh sb="12" eb="14">
      <t>フタイ</t>
    </rPh>
    <rPh sb="16" eb="18">
      <t>ヒツヨウ</t>
    </rPh>
    <rPh sb="21" eb="23">
      <t>ケイヒ</t>
    </rPh>
    <phoneticPr fontId="2"/>
  </si>
  <si>
    <t>-</t>
    <phoneticPr fontId="2"/>
  </si>
  <si>
    <t>（A）</t>
    <phoneticPr fontId="2"/>
  </si>
  <si>
    <t>（B）</t>
    <phoneticPr fontId="2"/>
  </si>
  <si>
    <t>(C)</t>
    <phoneticPr fontId="2"/>
  </si>
  <si>
    <t>（D）</t>
    <phoneticPr fontId="2"/>
  </si>
  <si>
    <t>(F)</t>
    <phoneticPr fontId="2"/>
  </si>
  <si>
    <t>補助金所要額
（E）×（F）</t>
    <rPh sb="0" eb="3">
      <t>ホジョキン</t>
    </rPh>
    <rPh sb="3" eb="5">
      <t>ショヨウ</t>
    </rPh>
    <rPh sb="5" eb="6">
      <t>ガク</t>
    </rPh>
    <phoneticPr fontId="2"/>
  </si>
  <si>
    <t>1台当たり申請額
※（C）と（D）の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</si>
  <si>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</si>
  <si>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補助金所要額
（H）と（J）の少ない額</t>
    <rPh sb="0" eb="3">
      <t>ホジョキン</t>
    </rPh>
    <rPh sb="3" eb="5">
      <t>ショヨウ</t>
    </rPh>
    <rPh sb="5" eb="6">
      <t>ガク</t>
    </rPh>
    <rPh sb="15" eb="16">
      <t>スク</t>
    </rPh>
    <rPh sb="18" eb="19">
      <t>ガク</t>
    </rPh>
    <phoneticPr fontId="2"/>
  </si>
  <si>
    <t>(N)</t>
    <phoneticPr fontId="2"/>
  </si>
  <si>
    <t>補助率を乗じて
得た額
（M）×3/4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</si>
  <si>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（O）</t>
    <phoneticPr fontId="2"/>
  </si>
  <si>
    <t>（P）</t>
    <phoneticPr fontId="2"/>
  </si>
  <si>
    <t>1台当たり申請額
※（N）と（O）の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</si>
  <si>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(Q)</t>
    <phoneticPr fontId="2"/>
  </si>
  <si>
    <t>(R)</t>
    <phoneticPr fontId="2"/>
  </si>
  <si>
    <t>補助金所要額
（P）×（Q）と(L)の少ない額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</si>
  <si>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(S)</t>
    <phoneticPr fontId="2"/>
  </si>
  <si>
    <t>補助金所要額計
(G)+(K)+(R)+(S)と（A)の少ない額</t>
    <rPh sb="0" eb="3">
      <t>ホジョキン</t>
    </rPh>
    <rPh sb="3" eb="6">
      <t>ショヨウガク</t>
    </rPh>
    <rPh sb="6" eb="7">
      <t>ケイ</t>
    </rPh>
    <phoneticPr fontId="2"/>
  </si>
  <si>
    <t>基準額(円）</t>
    <rPh sb="0" eb="2">
      <t>キジュン</t>
    </rPh>
    <rPh sb="2" eb="3">
      <t>ガク</t>
    </rPh>
    <rPh sb="4" eb="5">
      <t>エン</t>
    </rPh>
    <phoneticPr fontId="2"/>
  </si>
  <si>
    <t>基準額(円）</t>
    <rPh sb="0" eb="3">
      <t>キジュンガク</t>
    </rPh>
    <phoneticPr fontId="2"/>
  </si>
  <si>
    <t>基準額残</t>
    <rPh sb="0" eb="3">
      <t>キジュンガク</t>
    </rPh>
    <rPh sb="3" eb="4">
      <t>ザン</t>
    </rPh>
    <phoneticPr fontId="2"/>
  </si>
  <si>
    <t>基準額残</t>
    <rPh sb="0" eb="3">
      <t>キジュンガク</t>
    </rPh>
    <rPh sb="3" eb="4">
      <t>ノコ</t>
    </rPh>
    <phoneticPr fontId="2"/>
  </si>
  <si>
    <t>●●●●</t>
  </si>
  <si>
    <t>〇〇〇〇</t>
  </si>
  <si>
    <t>△△△△</t>
  </si>
  <si>
    <t>××××</t>
  </si>
  <si>
    <t>▽▽▽▽</t>
  </si>
  <si>
    <t>◇◇◇◇</t>
    <phoneticPr fontId="2"/>
  </si>
  <si>
    <t>◆◆◆◆</t>
    <phoneticPr fontId="2"/>
  </si>
  <si>
    <t>●●
××
△△
▲▲
■■</t>
  </si>
  <si>
    <t>（４）ケアプランデータ連携活用による加算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</si>
  <si>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　　　　　　　　　種別
①：介護ロボット（移乗支援、入浴支援、
　　別表第４で定める機器
②：介護ロボット（①以外）</t>
    <rPh sb="9" eb="11">
      <t>シュベツ</t>
    </rPh>
    <rPh sb="14" eb="16">
      <t>カイゴ</t>
    </rPh>
    <rPh sb="21" eb="23">
      <t>イジョウ</t>
    </rPh>
    <rPh sb="23" eb="25">
      <t>シエン</t>
    </rPh>
    <rPh sb="26" eb="28">
      <t>ニュウヨク</t>
    </rPh>
    <rPh sb="28" eb="30">
      <t>シエン</t>
    </rPh>
    <rPh sb="34" eb="36">
      <t>ベッピョウ</t>
    </rPh>
    <rPh sb="36" eb="37">
      <t>ダイ</t>
    </rPh>
    <rPh sb="39" eb="40">
      <t>サダ</t>
    </rPh>
    <rPh sb="42" eb="44">
      <t>キキ</t>
    </rPh>
    <rPh sb="47" eb="49">
      <t>カイゴ</t>
    </rPh>
    <rPh sb="55" eb="5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</si>
</sst>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ＪＳ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5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3" xfId="0" quotePrefix="1" applyNumberFormat="1" applyFont="1" applyBorder="1" applyAlignment="1">
      <alignment horizontal="right" vertical="center"/>
    </xf>
    <xf numFmtId="0" fontId="10" fillId="0" borderId="0" xfId="0" applyFont="1"/>
    <xf numFmtId="38" fontId="0" fillId="0" borderId="0" xfId="1" applyFont="1" applyAlignment="1"/>
    <xf numFmtId="38" fontId="5" fillId="2" borderId="1" xfId="1" applyFont="1" applyFill="1" applyBorder="1" applyAlignment="1">
      <alignment horizontal="right" vertical="center" wrapText="1"/>
    </xf>
    <xf numFmtId="38" fontId="5" fillId="2" borderId="7" xfId="0" applyNumberFormat="1" applyFont="1" applyFill="1" applyBorder="1" applyAlignment="1">
      <alignment horizontal="right" vertical="center"/>
    </xf>
    <xf numFmtId="38" fontId="12" fillId="0" borderId="1" xfId="1" applyFont="1" applyBorder="1" applyAlignment="1">
      <alignment horizontal="right" vertical="center" wrapText="1"/>
    </xf>
    <xf numFmtId="3" fontId="12" fillId="0" borderId="3" xfId="0" quotePrefix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4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5" fillId="2" borderId="22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5" fillId="0" borderId="0" xfId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38" fontId="5" fillId="2" borderId="32" xfId="1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8" fontId="5" fillId="2" borderId="22" xfId="1" applyFont="1" applyFill="1" applyBorder="1" applyAlignment="1">
      <alignment horizontal="right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8" xfId="0" applyFont="1" applyBorder="1"/>
    <xf numFmtId="0" fontId="5" fillId="0" borderId="4" xfId="0" applyFont="1" applyBorder="1"/>
    <xf numFmtId="0" fontId="12" fillId="0" borderId="2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center"/>
    </xf>
    <xf numFmtId="0" fontId="12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38" fontId="5" fillId="0" borderId="0" xfId="0" applyNumberFormat="1" applyFont="1"/>
    <xf numFmtId="0" fontId="5" fillId="0" borderId="38" xfId="0" applyFont="1" applyBorder="1" applyAlignment="1">
      <alignment horizontal="center" vertical="center"/>
    </xf>
    <xf numFmtId="38" fontId="5" fillId="2" borderId="39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38" fontId="5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2" borderId="32" xfId="1" applyFont="1" applyFill="1" applyBorder="1" applyAlignment="1">
      <alignment horizontal="right" vertical="center"/>
    </xf>
    <xf numFmtId="38" fontId="5" fillId="0" borderId="43" xfId="0" applyNumberFormat="1" applyFont="1" applyBorder="1" applyAlignment="1">
      <alignment vertical="center"/>
    </xf>
    <xf numFmtId="38" fontId="5" fillId="0" borderId="3" xfId="0" applyNumberFormat="1" applyFont="1" applyBorder="1" applyAlignment="1">
      <alignment horizontal="right" vertical="center"/>
    </xf>
    <xf numFmtId="38" fontId="12" fillId="0" borderId="39" xfId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3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  <xf numFmtId="38" fontId="12" fillId="2" borderId="41" xfId="1" quotePrefix="1" applyFont="1" applyFill="1" applyBorder="1" applyAlignment="1">
      <alignment horizontal="center" vertical="center"/>
    </xf>
    <xf numFmtId="38" fontId="12" fillId="2" borderId="25" xfId="1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8" fontId="5" fillId="2" borderId="2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/>
    </xf>
    <xf numFmtId="38" fontId="5" fillId="2" borderId="11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5" fillId="0" borderId="13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19" xfId="0" applyFont="1" applyBorder="1"/>
    <xf numFmtId="0" fontId="5" fillId="0" borderId="10" xfId="0" applyFont="1" applyBorder="1"/>
    <xf numFmtId="0" fontId="5" fillId="0" borderId="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38" fontId="5" fillId="0" borderId="39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38" fontId="5" fillId="2" borderId="41" xfId="1" quotePrefix="1" applyFont="1" applyFill="1" applyBorder="1" applyAlignment="1">
      <alignment horizontal="center" vertical="center"/>
    </xf>
    <xf numFmtId="38" fontId="5" fillId="2" borderId="25" xfId="1" quotePrefix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BDB6-08C9-43A1-A66F-220E00F9ECB0}">
  <sheetPr>
    <tabColor rgb="FF002060"/>
    <pageSetUpPr fitToPage="1"/>
  </sheetPr>
  <dimension ref="A2:K60"/>
  <sheetViews>
    <sheetView showGridLines="0" showZeros="0" tabSelected="1" view="pageBreakPreview" zoomScaleNormal="100" zoomScaleSheetLayoutView="100" workbookViewId="0">
      <selection activeCell="E13" sqref="E13"/>
    </sheetView>
  </sheetViews>
  <sheetFormatPr defaultColWidth="9" defaultRowHeight="13.2"/>
  <cols>
    <col min="1" max="1" width="9" style="8"/>
    <col min="2" max="2" width="46.21875" style="3" customWidth="1"/>
    <col min="3" max="3" width="27.77734375" style="3" customWidth="1"/>
    <col min="4" max="4" width="22.109375" style="3" customWidth="1"/>
    <col min="5" max="7" width="19.6640625" style="3" customWidth="1"/>
    <col min="8" max="8" width="13.77734375" style="3" customWidth="1"/>
    <col min="9" max="9" width="23.21875" style="3" customWidth="1"/>
    <col min="10" max="10" width="15" style="3" customWidth="1"/>
    <col min="11" max="11" width="11.6640625" style="8" bestFit="1" customWidth="1"/>
    <col min="12" max="16384" width="9" style="8"/>
  </cols>
  <sheetData>
    <row r="2" spans="1:11" ht="18.75" customHeight="1">
      <c r="B2" s="1" t="s">
        <v>13</v>
      </c>
      <c r="C2" s="1"/>
      <c r="D2" s="2"/>
      <c r="K2" s="3"/>
    </row>
    <row r="3" spans="1:11" ht="30" customHeight="1" thickBot="1">
      <c r="B3" s="90" t="s">
        <v>14</v>
      </c>
      <c r="C3" s="90"/>
      <c r="D3" s="90"/>
      <c r="E3" s="90"/>
      <c r="F3" s="90"/>
      <c r="G3" s="90"/>
      <c r="H3" s="90"/>
      <c r="I3" s="90"/>
      <c r="J3" s="4"/>
      <c r="K3" s="4"/>
    </row>
    <row r="4" spans="1:11" ht="19.5" customHeight="1">
      <c r="B4" s="38" t="s">
        <v>4</v>
      </c>
      <c r="C4" s="5"/>
      <c r="D4" s="5"/>
      <c r="E4" s="5"/>
      <c r="F4" s="5"/>
      <c r="G4" s="91" t="s">
        <v>6</v>
      </c>
      <c r="H4" s="91"/>
      <c r="I4" s="91"/>
      <c r="J4" s="6"/>
      <c r="K4" s="4"/>
    </row>
    <row r="5" spans="1:11" ht="18.75" customHeight="1" thickBot="1">
      <c r="B5" s="39" t="s">
        <v>45</v>
      </c>
      <c r="C5" s="1"/>
      <c r="D5" s="1"/>
      <c r="E5" s="1"/>
      <c r="F5" s="1"/>
      <c r="G5" s="91" t="s">
        <v>5</v>
      </c>
      <c r="H5" s="91"/>
      <c r="I5" s="91"/>
      <c r="J5" s="1"/>
      <c r="K5" s="3"/>
    </row>
    <row r="6" spans="1:11" ht="32.4" customHeight="1" thickBot="1">
      <c r="B6" s="139"/>
      <c r="C6" s="1"/>
      <c r="D6" s="1"/>
      <c r="E6" s="1"/>
      <c r="F6" s="1"/>
      <c r="G6" s="1"/>
      <c r="H6" s="1"/>
      <c r="I6" s="1"/>
      <c r="K6" s="3"/>
    </row>
    <row r="7" spans="1:11" s="19" customFormat="1" ht="15" customHeight="1">
      <c r="B7" s="1"/>
      <c r="C7" s="1"/>
      <c r="D7" s="1"/>
      <c r="E7" s="1"/>
      <c r="F7" s="1"/>
      <c r="G7" s="1"/>
      <c r="H7" s="1"/>
      <c r="I7" s="18"/>
      <c r="J7" s="1"/>
      <c r="K7" s="1"/>
    </row>
    <row r="8" spans="1:11" s="64" customFormat="1" ht="18.600000000000001" customHeight="1">
      <c r="A8" s="19"/>
      <c r="B8" s="20" t="s">
        <v>16</v>
      </c>
      <c r="C8" s="1"/>
      <c r="D8" s="1"/>
      <c r="E8" s="1"/>
      <c r="F8" s="1"/>
      <c r="G8" s="1"/>
      <c r="H8" s="1"/>
      <c r="I8" s="18"/>
      <c r="J8" s="1"/>
      <c r="K8" s="1"/>
    </row>
    <row r="9" spans="1:11" s="64" customFormat="1" ht="7.8" customHeight="1" thickBot="1">
      <c r="A9" s="19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80" customFormat="1" ht="94.8" customHeight="1">
      <c r="A10" s="25"/>
      <c r="B10" s="42" t="s">
        <v>77</v>
      </c>
      <c r="C10" s="35" t="s">
        <v>15</v>
      </c>
      <c r="D10" s="35" t="s">
        <v>3</v>
      </c>
      <c r="E10" s="35" t="s">
        <v>52</v>
      </c>
      <c r="F10" s="35" t="s">
        <v>7</v>
      </c>
      <c r="G10" s="35" t="s">
        <v>51</v>
      </c>
      <c r="H10" s="35" t="s">
        <v>8</v>
      </c>
      <c r="I10" s="32" t="s">
        <v>50</v>
      </c>
      <c r="J10" s="24"/>
      <c r="K10" s="24"/>
    </row>
    <row r="11" spans="1:11" s="64" customFormat="1" ht="15" customHeight="1" thickBot="1">
      <c r="A11" s="19"/>
      <c r="B11" s="40"/>
      <c r="C11" s="36"/>
      <c r="D11" s="36" t="s">
        <v>46</v>
      </c>
      <c r="E11" s="36" t="s">
        <v>47</v>
      </c>
      <c r="F11" s="36" t="s">
        <v>48</v>
      </c>
      <c r="G11" s="36" t="s">
        <v>2</v>
      </c>
      <c r="H11" s="36" t="s">
        <v>49</v>
      </c>
      <c r="I11" s="37" t="s">
        <v>18</v>
      </c>
      <c r="J11" s="1"/>
      <c r="K11" s="1"/>
    </row>
    <row r="12" spans="1:11" s="64" customFormat="1" ht="15" customHeight="1">
      <c r="A12" s="19"/>
      <c r="B12" s="49"/>
      <c r="C12" s="50"/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9</v>
      </c>
      <c r="I12" s="33" t="s">
        <v>0</v>
      </c>
      <c r="J12" s="1"/>
      <c r="K12" s="1"/>
    </row>
    <row r="13" spans="1:11" s="64" customFormat="1" ht="60" customHeight="1">
      <c r="A13" s="19"/>
      <c r="B13" s="43"/>
      <c r="C13" s="140"/>
      <c r="D13" s="141"/>
      <c r="E13" s="10">
        <f>ROUNDDOWN(D13*3/4,0)</f>
        <v>0</v>
      </c>
      <c r="F13" s="10" t="str">
        <f>IFERROR(VLOOKUP(B13,Sheet1!$A$2:$B$3,2,FALSE),"")</f>
        <v/>
      </c>
      <c r="G13" s="10">
        <f>MIN(E13,F13)</f>
        <v>0</v>
      </c>
      <c r="H13" s="141"/>
      <c r="I13" s="44">
        <f>ROUNDDOWN(G13*H13,-3)</f>
        <v>0</v>
      </c>
      <c r="J13" s="41" t="str">
        <f>IF(F13="","",F13*H13)</f>
        <v/>
      </c>
      <c r="K13" s="1"/>
    </row>
    <row r="14" spans="1:11" s="64" customFormat="1" ht="60" customHeight="1">
      <c r="A14" s="19"/>
      <c r="B14" s="45"/>
      <c r="C14" s="21"/>
      <c r="D14" s="7"/>
      <c r="E14" s="10">
        <f t="shared" ref="E14:E15" si="0">ROUNDDOWN(D14*3/4,0)</f>
        <v>0</v>
      </c>
      <c r="F14" s="10" t="str">
        <f>IFERROR(VLOOKUP(B14,Sheet1!$A$2:$B$3,2,FALSE),"")</f>
        <v/>
      </c>
      <c r="G14" s="10">
        <f t="shared" ref="G14:G17" si="1">MIN(E14,F14)</f>
        <v>0</v>
      </c>
      <c r="H14" s="7"/>
      <c r="I14" s="44">
        <f t="shared" ref="I14:I15" si="2">ROUNDDOWN(G14*H14,-3)</f>
        <v>0</v>
      </c>
      <c r="J14" s="41" t="str">
        <f t="shared" ref="J14:J17" si="3">IF(F14="","",F14*H14)</f>
        <v/>
      </c>
      <c r="K14" s="1"/>
    </row>
    <row r="15" spans="1:11" s="64" customFormat="1" ht="60" customHeight="1">
      <c r="A15" s="19"/>
      <c r="B15" s="45"/>
      <c r="C15" s="21"/>
      <c r="D15" s="7"/>
      <c r="E15" s="10">
        <f t="shared" si="0"/>
        <v>0</v>
      </c>
      <c r="F15" s="10" t="str">
        <f>IFERROR(VLOOKUP(B15,Sheet1!$A$2:$B$3,2,FALSE),"")</f>
        <v/>
      </c>
      <c r="G15" s="10">
        <f t="shared" si="1"/>
        <v>0</v>
      </c>
      <c r="H15" s="7"/>
      <c r="I15" s="44">
        <f t="shared" si="2"/>
        <v>0</v>
      </c>
      <c r="J15" s="41" t="str">
        <f t="shared" si="3"/>
        <v/>
      </c>
      <c r="K15" s="1"/>
    </row>
    <row r="16" spans="1:11" s="64" customFormat="1" ht="60" customHeight="1">
      <c r="A16" s="19"/>
      <c r="B16" s="45"/>
      <c r="C16" s="21"/>
      <c r="D16" s="7"/>
      <c r="E16" s="10">
        <f>ROUNDDOWN(D16*3/4,0)</f>
        <v>0</v>
      </c>
      <c r="F16" s="10" t="str">
        <f>IFERROR(VLOOKUP(B16,Sheet1!$A$2:$B$3,2,FALSE),"")</f>
        <v/>
      </c>
      <c r="G16" s="10">
        <f t="shared" si="1"/>
        <v>0</v>
      </c>
      <c r="H16" s="7"/>
      <c r="I16" s="44">
        <f>ROUNDDOWN(G16*H16,-3)</f>
        <v>0</v>
      </c>
      <c r="J16" s="41" t="str">
        <f t="shared" si="3"/>
        <v/>
      </c>
      <c r="K16" s="1"/>
    </row>
    <row r="17" spans="1:11" s="64" customFormat="1" ht="60" customHeight="1" thickBot="1">
      <c r="A17" s="19"/>
      <c r="B17" s="46"/>
      <c r="C17" s="22"/>
      <c r="D17" s="7"/>
      <c r="E17" s="10">
        <f>ROUNDDOWN(D17*3/4,0)</f>
        <v>0</v>
      </c>
      <c r="F17" s="10" t="str">
        <f>IFERROR(VLOOKUP(B17,Sheet1!$A$2:$B$3,2,FALSE),"")</f>
        <v/>
      </c>
      <c r="G17" s="10">
        <f t="shared" si="1"/>
        <v>0</v>
      </c>
      <c r="H17" s="7"/>
      <c r="I17" s="47">
        <f>ROUNDDOWN(G17*H17,-3)</f>
        <v>0</v>
      </c>
      <c r="J17" s="41" t="str">
        <f t="shared" si="3"/>
        <v/>
      </c>
      <c r="K17" s="1"/>
    </row>
    <row r="18" spans="1:11" s="64" customFormat="1" ht="60" customHeight="1" thickBot="1">
      <c r="A18" s="19"/>
      <c r="B18" s="48" t="s">
        <v>1</v>
      </c>
      <c r="C18" s="14"/>
      <c r="D18" s="15"/>
      <c r="E18" s="15"/>
      <c r="F18" s="15"/>
      <c r="G18" s="15"/>
      <c r="H18" s="16">
        <f>SUM(H13:H17)</f>
        <v>0</v>
      </c>
      <c r="I18" s="11">
        <f>SUM(I13:I17)</f>
        <v>0</v>
      </c>
      <c r="J18" s="74">
        <f>SUM(J13:J17)</f>
        <v>0</v>
      </c>
      <c r="K18" s="75">
        <f>IFERROR(J18-I18,"")</f>
        <v>0</v>
      </c>
    </row>
    <row r="19" spans="1:11" s="64" customFormat="1" ht="18" customHeight="1">
      <c r="A19" s="19"/>
      <c r="B19" s="1"/>
      <c r="C19" s="1"/>
      <c r="D19" s="1"/>
      <c r="E19" s="1"/>
      <c r="F19" s="1"/>
      <c r="G19" s="1"/>
      <c r="H19" s="1"/>
      <c r="I19" s="1"/>
      <c r="J19" s="1" t="s">
        <v>40</v>
      </c>
      <c r="K19" s="1" t="s">
        <v>66</v>
      </c>
    </row>
    <row r="20" spans="1:11" s="64" customFormat="1" ht="18.600000000000001" customHeight="1">
      <c r="A20" s="19"/>
      <c r="B20" s="20" t="s">
        <v>17</v>
      </c>
      <c r="C20" s="1"/>
      <c r="D20" s="1"/>
      <c r="E20" s="1"/>
      <c r="F20" s="1"/>
      <c r="G20" s="1"/>
      <c r="H20" s="1"/>
      <c r="I20" s="1"/>
      <c r="J20" s="1"/>
      <c r="K20" s="19"/>
    </row>
    <row r="21" spans="1:11" s="64" customFormat="1" ht="8.4" customHeight="1" thickBot="1">
      <c r="A21" s="19"/>
      <c r="B21" s="1"/>
      <c r="C21" s="1"/>
      <c r="D21" s="1"/>
      <c r="E21" s="1"/>
      <c r="F21" s="1"/>
      <c r="G21" s="1"/>
      <c r="H21" s="1"/>
      <c r="I21" s="1"/>
      <c r="J21" s="1"/>
      <c r="K21" s="19"/>
    </row>
    <row r="22" spans="1:11" s="64" customFormat="1" ht="40.200000000000003" customHeight="1">
      <c r="A22" s="19"/>
      <c r="B22" s="34" t="s">
        <v>34</v>
      </c>
      <c r="C22" s="135" t="s">
        <v>64</v>
      </c>
      <c r="D22" s="136"/>
      <c r="E22" s="1"/>
      <c r="F22" s="1"/>
      <c r="G22" s="1"/>
      <c r="H22" s="1"/>
      <c r="I22" s="1"/>
      <c r="J22" s="1"/>
      <c r="K22" s="19"/>
    </row>
    <row r="23" spans="1:11" s="64" customFormat="1" ht="15" customHeight="1" thickBot="1">
      <c r="A23" s="19"/>
      <c r="B23" s="40"/>
      <c r="C23" s="137" t="s">
        <v>19</v>
      </c>
      <c r="D23" s="138"/>
      <c r="E23" s="1"/>
      <c r="F23" s="1"/>
      <c r="G23" s="1"/>
      <c r="H23" s="1"/>
      <c r="I23" s="1"/>
      <c r="J23" s="1"/>
      <c r="K23" s="19"/>
    </row>
    <row r="24" spans="1:11" s="64" customFormat="1" ht="60" customHeight="1" thickBot="1">
      <c r="A24" s="19"/>
      <c r="B24" s="142"/>
      <c r="C24" s="143" t="str">
        <f>IFERROR(VLOOKUP(B24,Sheet1!$A$6:$B$9,2,FALSE),"")</f>
        <v/>
      </c>
      <c r="D24" s="144"/>
      <c r="E24" s="1"/>
      <c r="F24" s="1"/>
      <c r="G24" s="1"/>
      <c r="H24" s="1"/>
      <c r="I24" s="1"/>
      <c r="J24" s="1"/>
      <c r="K24" s="19"/>
    </row>
    <row r="25" spans="1:11" s="64" customFormat="1" ht="8.4" customHeight="1" thickBot="1">
      <c r="A25" s="19"/>
      <c r="B25" s="1"/>
      <c r="C25" s="1"/>
      <c r="D25" s="1"/>
      <c r="E25" s="1"/>
      <c r="F25" s="1"/>
      <c r="G25" s="1"/>
      <c r="H25" s="1"/>
      <c r="I25" s="1"/>
      <c r="J25" s="1"/>
      <c r="K25" s="19"/>
    </row>
    <row r="26" spans="1:11" s="64" customFormat="1" ht="61.2" customHeight="1">
      <c r="A26" s="19"/>
      <c r="B26" s="127" t="s">
        <v>15</v>
      </c>
      <c r="C26" s="128"/>
      <c r="D26" s="129" t="s">
        <v>3</v>
      </c>
      <c r="E26" s="129"/>
      <c r="F26" s="129" t="s">
        <v>32</v>
      </c>
      <c r="G26" s="129"/>
      <c r="H26" s="129" t="s">
        <v>53</v>
      </c>
      <c r="I26" s="103"/>
      <c r="J26" s="1"/>
      <c r="K26" s="19"/>
    </row>
    <row r="27" spans="1:11" s="64" customFormat="1" ht="15" thickBot="1">
      <c r="A27" s="19"/>
      <c r="B27" s="130"/>
      <c r="C27" s="131"/>
      <c r="D27" s="132" t="s">
        <v>20</v>
      </c>
      <c r="E27" s="132"/>
      <c r="F27" s="132" t="s">
        <v>21</v>
      </c>
      <c r="G27" s="132"/>
      <c r="H27" s="132" t="s">
        <v>22</v>
      </c>
      <c r="I27" s="133"/>
      <c r="J27" s="1"/>
      <c r="K27" s="19"/>
    </row>
    <row r="28" spans="1:11" s="64" customFormat="1" ht="14.4">
      <c r="A28" s="19"/>
      <c r="B28" s="100"/>
      <c r="C28" s="101"/>
      <c r="D28" s="84" t="s">
        <v>0</v>
      </c>
      <c r="E28" s="84"/>
      <c r="F28" s="124" t="s">
        <v>0</v>
      </c>
      <c r="G28" s="125"/>
      <c r="H28" s="84" t="s">
        <v>0</v>
      </c>
      <c r="I28" s="126"/>
      <c r="J28" s="1"/>
      <c r="K28" s="19"/>
    </row>
    <row r="29" spans="1:11" s="64" customFormat="1" ht="60" customHeight="1">
      <c r="A29" s="19"/>
      <c r="B29" s="145"/>
      <c r="C29" s="146"/>
      <c r="D29" s="147"/>
      <c r="E29" s="147"/>
      <c r="F29" s="107">
        <f>ROUNDDOWN(D29*3/4,0)</f>
        <v>0</v>
      </c>
      <c r="G29" s="107"/>
      <c r="H29" s="120"/>
      <c r="I29" s="121"/>
      <c r="J29" s="1"/>
      <c r="K29" s="19"/>
    </row>
    <row r="30" spans="1:11" s="64" customFormat="1" ht="60" customHeight="1">
      <c r="A30" s="19"/>
      <c r="B30" s="148"/>
      <c r="C30" s="149"/>
      <c r="D30" s="147"/>
      <c r="E30" s="147"/>
      <c r="F30" s="107">
        <f t="shared" ref="F30:F31" si="4">ROUNDDOWN(D30*3/4,0)</f>
        <v>0</v>
      </c>
      <c r="G30" s="107"/>
      <c r="H30" s="120"/>
      <c r="I30" s="121"/>
      <c r="J30" s="1"/>
      <c r="K30" s="19"/>
    </row>
    <row r="31" spans="1:11" s="64" customFormat="1" ht="60" customHeight="1">
      <c r="A31" s="19"/>
      <c r="B31" s="148"/>
      <c r="C31" s="149"/>
      <c r="D31" s="147"/>
      <c r="E31" s="147"/>
      <c r="F31" s="107">
        <f t="shared" si="4"/>
        <v>0</v>
      </c>
      <c r="G31" s="107"/>
      <c r="H31" s="120"/>
      <c r="I31" s="121"/>
      <c r="J31" s="1"/>
      <c r="K31" s="19"/>
    </row>
    <row r="32" spans="1:11" s="64" customFormat="1" ht="60" customHeight="1">
      <c r="A32" s="19"/>
      <c r="B32" s="104"/>
      <c r="C32" s="105"/>
      <c r="D32" s="106"/>
      <c r="E32" s="106"/>
      <c r="F32" s="107">
        <f>ROUNDDOWN(D32*3/4,0)</f>
        <v>0</v>
      </c>
      <c r="G32" s="107"/>
      <c r="H32" s="108"/>
      <c r="I32" s="109"/>
      <c r="J32" s="1"/>
      <c r="K32" s="19"/>
    </row>
    <row r="33" spans="1:11" s="64" customFormat="1" ht="60" customHeight="1" thickBot="1">
      <c r="A33" s="19"/>
      <c r="B33" s="104"/>
      <c r="C33" s="105"/>
      <c r="D33" s="106"/>
      <c r="E33" s="106"/>
      <c r="F33" s="107">
        <f>ROUNDDOWN(D33*3/4,0)</f>
        <v>0</v>
      </c>
      <c r="G33" s="107"/>
      <c r="H33" s="110"/>
      <c r="I33" s="111"/>
      <c r="J33" s="1"/>
      <c r="K33" s="19"/>
    </row>
    <row r="34" spans="1:11" s="64" customFormat="1" ht="60" customHeight="1" thickBot="1">
      <c r="A34" s="19"/>
      <c r="B34" s="112" t="s">
        <v>1</v>
      </c>
      <c r="C34" s="113"/>
      <c r="D34" s="114"/>
      <c r="E34" s="115"/>
      <c r="F34" s="116">
        <f>SUM(F29:G33)</f>
        <v>0</v>
      </c>
      <c r="G34" s="117"/>
      <c r="H34" s="116">
        <f>ROUNDDOWN(MIN(F34,C24),-3)</f>
        <v>0</v>
      </c>
      <c r="I34" s="118"/>
      <c r="J34" s="75" t="str">
        <f>IFERROR(C24-H34,"")</f>
        <v/>
      </c>
      <c r="K34" s="19"/>
    </row>
    <row r="35" spans="1:11" s="64" customFormat="1" ht="14.4">
      <c r="A35" s="19"/>
      <c r="B35" s="1"/>
      <c r="C35" s="1"/>
      <c r="D35" s="1"/>
      <c r="E35" s="1"/>
      <c r="F35" s="1"/>
      <c r="G35" s="1"/>
      <c r="H35" s="1"/>
      <c r="I35" s="1"/>
      <c r="J35" s="1" t="s">
        <v>67</v>
      </c>
      <c r="K35" s="19"/>
    </row>
    <row r="36" spans="1:11" s="64" customFormat="1" ht="14.4">
      <c r="A36" s="19"/>
      <c r="B36" s="1" t="s">
        <v>43</v>
      </c>
      <c r="C36" s="1"/>
      <c r="D36" s="1"/>
      <c r="E36" s="1"/>
      <c r="F36" s="1"/>
      <c r="G36" s="1"/>
      <c r="H36" s="1"/>
      <c r="I36" s="1"/>
      <c r="J36" s="1"/>
      <c r="K36" s="19"/>
    </row>
    <row r="37" spans="1:11" s="64" customFormat="1" ht="12.6" customHeight="1" thickBot="1">
      <c r="A37" s="19"/>
      <c r="B37" s="19"/>
      <c r="C37" s="1"/>
      <c r="D37" s="1"/>
      <c r="E37" s="1"/>
      <c r="F37" s="1"/>
      <c r="G37" s="1"/>
      <c r="H37" s="1"/>
      <c r="I37" s="1"/>
      <c r="J37" s="1"/>
      <c r="K37" s="19"/>
    </row>
    <row r="38" spans="1:11" s="64" customFormat="1" ht="40.799999999999997" customHeight="1">
      <c r="A38" s="19"/>
      <c r="B38" s="67" t="s">
        <v>65</v>
      </c>
      <c r="C38" s="1"/>
      <c r="D38" s="1"/>
      <c r="E38" s="1"/>
      <c r="F38" s="1"/>
      <c r="G38" s="1"/>
      <c r="H38" s="1"/>
      <c r="I38" s="1"/>
      <c r="J38" s="1"/>
      <c r="K38" s="19"/>
    </row>
    <row r="39" spans="1:11" s="64" customFormat="1" ht="15" thickBot="1">
      <c r="A39" s="19"/>
      <c r="B39" s="39" t="s">
        <v>25</v>
      </c>
      <c r="C39" s="1"/>
      <c r="D39" s="1"/>
      <c r="E39" s="1"/>
      <c r="F39" s="1"/>
      <c r="G39" s="1"/>
      <c r="H39" s="1"/>
      <c r="I39" s="1"/>
      <c r="J39" s="1"/>
      <c r="K39" s="19"/>
    </row>
    <row r="40" spans="1:11" s="64" customFormat="1" ht="60" customHeight="1" thickBot="1">
      <c r="A40" s="19"/>
      <c r="B40" s="68">
        <f>SUBTOTAL(9,K18,J34)</f>
        <v>0</v>
      </c>
      <c r="C40" s="1"/>
      <c r="D40" s="1"/>
      <c r="E40" s="1"/>
      <c r="F40" s="1"/>
      <c r="G40" s="1"/>
      <c r="H40" s="1"/>
      <c r="I40" s="1"/>
      <c r="J40" s="1"/>
      <c r="K40" s="19"/>
    </row>
    <row r="41" spans="1:11" s="64" customFormat="1" ht="15" thickBot="1">
      <c r="A41" s="19"/>
      <c r="B41" s="1"/>
      <c r="C41" s="1"/>
      <c r="D41" s="1"/>
      <c r="E41" s="1"/>
      <c r="F41" s="1"/>
      <c r="G41" s="1"/>
      <c r="H41" s="1"/>
      <c r="I41" s="1"/>
      <c r="J41" s="1"/>
      <c r="K41" s="19"/>
    </row>
    <row r="42" spans="1:11" s="80" customFormat="1" ht="94.8" customHeight="1">
      <c r="A42" s="25"/>
      <c r="B42" s="42" t="s">
        <v>42</v>
      </c>
      <c r="C42" s="35" t="s">
        <v>15</v>
      </c>
      <c r="D42" s="35" t="s">
        <v>3</v>
      </c>
      <c r="E42" s="35" t="s">
        <v>55</v>
      </c>
      <c r="F42" s="35" t="s">
        <v>7</v>
      </c>
      <c r="G42" s="35" t="s">
        <v>58</v>
      </c>
      <c r="H42" s="35" t="s">
        <v>8</v>
      </c>
      <c r="I42" s="32" t="s">
        <v>61</v>
      </c>
      <c r="J42" s="24"/>
      <c r="K42" s="24"/>
    </row>
    <row r="43" spans="1:11" s="64" customFormat="1" ht="15" customHeight="1" thickBot="1">
      <c r="A43" s="19"/>
      <c r="B43" s="40"/>
      <c r="C43" s="36"/>
      <c r="D43" s="36" t="s">
        <v>26</v>
      </c>
      <c r="E43" s="36" t="s">
        <v>54</v>
      </c>
      <c r="F43" s="36" t="s">
        <v>56</v>
      </c>
      <c r="G43" s="36" t="s">
        <v>57</v>
      </c>
      <c r="H43" s="36" t="s">
        <v>59</v>
      </c>
      <c r="I43" s="37" t="s">
        <v>60</v>
      </c>
      <c r="J43" s="1"/>
      <c r="K43" s="1"/>
    </row>
    <row r="44" spans="1:11" s="64" customFormat="1" ht="15" customHeight="1">
      <c r="A44" s="19"/>
      <c r="B44" s="56"/>
      <c r="C44" s="17"/>
      <c r="D44" s="17" t="s">
        <v>0</v>
      </c>
      <c r="E44" s="17" t="s">
        <v>0</v>
      </c>
      <c r="F44" s="17" t="s">
        <v>0</v>
      </c>
      <c r="G44" s="17" t="s">
        <v>0</v>
      </c>
      <c r="H44" s="17" t="s">
        <v>9</v>
      </c>
      <c r="I44" s="33" t="s">
        <v>0</v>
      </c>
      <c r="J44" s="1"/>
      <c r="K44" s="1"/>
    </row>
    <row r="45" spans="1:11" s="64" customFormat="1" ht="60" customHeight="1">
      <c r="A45" s="19"/>
      <c r="B45" s="43"/>
      <c r="C45" s="150"/>
      <c r="D45" s="151"/>
      <c r="E45" s="10">
        <f>ROUNDDOWN(D45*3/4,0)</f>
        <v>0</v>
      </c>
      <c r="F45" s="10" t="str">
        <f>IFERROR(VLOOKUP(B45,Sheet1!$A$12:$B$13,2,FALSE),"")</f>
        <v/>
      </c>
      <c r="G45" s="79">
        <f>MIN(E45,F45)</f>
        <v>0</v>
      </c>
      <c r="H45" s="152"/>
      <c r="I45" s="73">
        <f>ROUNDDOWN(MIN(G45*H45,B40),-3)</f>
        <v>0</v>
      </c>
      <c r="J45" s="1"/>
      <c r="K45" s="19"/>
    </row>
    <row r="46" spans="1:11" s="64" customFormat="1" ht="60" customHeight="1">
      <c r="A46" s="19"/>
      <c r="B46" s="43"/>
      <c r="C46" s="57"/>
      <c r="D46" s="58"/>
      <c r="E46" s="10">
        <f t="shared" ref="E46:E48" si="5">ROUNDDOWN(D46*3/4,0)</f>
        <v>0</v>
      </c>
      <c r="F46" s="10" t="str">
        <f>IFERROR(VLOOKUP(B46,Sheet1!$A$12:$B$13,2,FALSE),"")</f>
        <v/>
      </c>
      <c r="G46" s="71">
        <f t="shared" ref="G46:G49" si="6">MIN(E46,F46)</f>
        <v>0</v>
      </c>
      <c r="H46" s="72"/>
      <c r="I46" s="73">
        <f t="shared" ref="I46:I49" si="7">ROUNDDOWN(MIN(G46*H46,B41),-3)</f>
        <v>0</v>
      </c>
      <c r="J46" s="1"/>
      <c r="K46" s="19"/>
    </row>
    <row r="47" spans="1:11" s="64" customFormat="1" ht="60" customHeight="1">
      <c r="A47" s="19"/>
      <c r="B47" s="43"/>
      <c r="C47" s="57"/>
      <c r="D47" s="58"/>
      <c r="E47" s="10">
        <f t="shared" si="5"/>
        <v>0</v>
      </c>
      <c r="F47" s="10" t="str">
        <f>IFERROR(VLOOKUP(B47,Sheet1!$A$12:$B$13,2,FALSE),"")</f>
        <v/>
      </c>
      <c r="G47" s="71">
        <f t="shared" si="6"/>
        <v>0</v>
      </c>
      <c r="H47" s="72"/>
      <c r="I47" s="73">
        <f t="shared" si="7"/>
        <v>0</v>
      </c>
      <c r="J47" s="1"/>
      <c r="K47" s="19"/>
    </row>
    <row r="48" spans="1:11" s="64" customFormat="1" ht="60" customHeight="1">
      <c r="A48" s="19"/>
      <c r="B48" s="43"/>
      <c r="C48" s="57"/>
      <c r="D48" s="58"/>
      <c r="E48" s="10">
        <f t="shared" si="5"/>
        <v>0</v>
      </c>
      <c r="F48" s="10" t="str">
        <f>IFERROR(VLOOKUP(B48,Sheet1!$A$12:$B$13,2,FALSE),"")</f>
        <v/>
      </c>
      <c r="G48" s="71">
        <f t="shared" si="6"/>
        <v>0</v>
      </c>
      <c r="H48" s="72"/>
      <c r="I48" s="73">
        <f t="shared" si="7"/>
        <v>0</v>
      </c>
      <c r="J48" s="1"/>
      <c r="K48" s="19"/>
    </row>
    <row r="49" spans="1:11" s="64" customFormat="1" ht="60" customHeight="1" thickBot="1">
      <c r="A49" s="19"/>
      <c r="B49" s="43"/>
      <c r="C49" s="57"/>
      <c r="D49" s="58"/>
      <c r="E49" s="10">
        <f>ROUNDDOWN(D49*3/4,0)</f>
        <v>0</v>
      </c>
      <c r="F49" s="10" t="str">
        <f>IFERROR(VLOOKUP(B49,Sheet1!$A$12:$B$13,2,FALSE),"")</f>
        <v/>
      </c>
      <c r="G49" s="71">
        <f t="shared" si="6"/>
        <v>0</v>
      </c>
      <c r="H49" s="72"/>
      <c r="I49" s="73">
        <f t="shared" si="7"/>
        <v>0</v>
      </c>
      <c r="J49" s="66">
        <f>SUM(I45:I49)</f>
        <v>0</v>
      </c>
      <c r="K49" s="19"/>
    </row>
    <row r="50" spans="1:11" s="64" customFormat="1" ht="60" customHeight="1" thickBot="1">
      <c r="A50" s="19"/>
      <c r="B50" s="48" t="s">
        <v>1</v>
      </c>
      <c r="C50" s="14"/>
      <c r="D50" s="15"/>
      <c r="E50" s="15"/>
      <c r="F50" s="15"/>
      <c r="G50" s="15"/>
      <c r="H50" s="16">
        <f>SUM(H45:H49)</f>
        <v>0</v>
      </c>
      <c r="I50" s="11">
        <f>ROUNDDOWN(MIN(SUM(I45:I49),B40),-3)</f>
        <v>0</v>
      </c>
      <c r="J50" s="1"/>
      <c r="K50" s="19"/>
    </row>
    <row r="51" spans="1:11" s="64" customFormat="1" ht="14.4">
      <c r="A51" s="19"/>
      <c r="B51" s="1"/>
      <c r="C51" s="1"/>
      <c r="D51" s="1"/>
      <c r="E51" s="1"/>
      <c r="F51" s="1"/>
      <c r="G51" s="1"/>
      <c r="H51" s="1"/>
      <c r="I51" s="1"/>
      <c r="J51" s="1"/>
      <c r="K51" s="19"/>
    </row>
    <row r="52" spans="1:11" s="64" customFormat="1" ht="30" customHeight="1">
      <c r="A52" s="19"/>
      <c r="B52" s="119" t="s">
        <v>76</v>
      </c>
      <c r="C52" s="119"/>
      <c r="D52" s="119"/>
      <c r="E52" s="1"/>
      <c r="F52" s="1"/>
      <c r="G52" s="1"/>
      <c r="H52" s="1"/>
      <c r="I52" s="1"/>
      <c r="J52" s="1"/>
      <c r="K52" s="19"/>
    </row>
    <row r="53" spans="1:11" s="64" customFormat="1" ht="8.4" customHeight="1" thickBot="1">
      <c r="A53" s="19"/>
      <c r="B53" s="1"/>
      <c r="C53" s="1"/>
      <c r="D53" s="1"/>
      <c r="E53" s="1"/>
      <c r="F53" s="1"/>
      <c r="G53" s="1"/>
      <c r="H53" s="1"/>
      <c r="I53" s="1"/>
      <c r="J53" s="1"/>
      <c r="K53" s="19"/>
    </row>
    <row r="54" spans="1:11" s="64" customFormat="1" ht="45" customHeight="1">
      <c r="A54" s="19"/>
      <c r="B54" s="100" t="s">
        <v>23</v>
      </c>
      <c r="C54" s="101"/>
      <c r="D54" s="26" t="s">
        <v>24</v>
      </c>
      <c r="E54" s="1"/>
      <c r="F54" s="1"/>
      <c r="G54" s="1"/>
      <c r="H54" s="102" t="s">
        <v>63</v>
      </c>
      <c r="I54" s="103"/>
      <c r="J54" s="1"/>
      <c r="K54" s="19"/>
    </row>
    <row r="55" spans="1:11" s="64" customFormat="1" ht="13.2" customHeight="1" thickBot="1">
      <c r="A55" s="19"/>
      <c r="B55" s="29"/>
      <c r="C55" s="30"/>
      <c r="D55" s="31" t="s">
        <v>62</v>
      </c>
      <c r="E55" s="1"/>
      <c r="F55" s="1"/>
      <c r="G55" s="1"/>
      <c r="H55" s="92"/>
      <c r="I55" s="93"/>
      <c r="J55" s="1"/>
      <c r="K55" s="19"/>
    </row>
    <row r="56" spans="1:11" s="64" customFormat="1" ht="13.2" customHeight="1">
      <c r="A56" s="19"/>
      <c r="B56" s="94"/>
      <c r="C56" s="95"/>
      <c r="D56" s="27" t="s">
        <v>0</v>
      </c>
      <c r="E56" s="1"/>
      <c r="F56" s="1"/>
      <c r="G56" s="1"/>
      <c r="H56" s="96" t="s">
        <v>0</v>
      </c>
      <c r="I56" s="97"/>
      <c r="J56" s="1"/>
      <c r="K56" s="19"/>
    </row>
    <row r="57" spans="1:11" s="64" customFormat="1" ht="96.6" customHeight="1" thickBot="1">
      <c r="A57" s="19"/>
      <c r="B57" s="153"/>
      <c r="C57" s="154"/>
      <c r="D57" s="28" t="str">
        <f>IF(B57="","0","50,000")</f>
        <v>0</v>
      </c>
      <c r="E57" s="1"/>
      <c r="F57" s="1"/>
      <c r="G57" s="1"/>
      <c r="H57" s="98">
        <f>IFERROR(MIN(I18+H34+I50+D57,B6),"")</f>
        <v>0</v>
      </c>
      <c r="I57" s="99"/>
      <c r="J57" s="1"/>
      <c r="K57" s="19"/>
    </row>
    <row r="58" spans="1:11" s="19" customFormat="1" ht="14.4">
      <c r="B58" s="1"/>
      <c r="C58" s="1"/>
      <c r="D58" s="1"/>
      <c r="E58" s="1"/>
      <c r="F58" s="1"/>
      <c r="G58" s="1"/>
      <c r="H58" s="84"/>
      <c r="I58" s="84"/>
      <c r="J58" s="1"/>
    </row>
    <row r="59" spans="1:11" s="19" customFormat="1" ht="31.5" customHeight="1">
      <c r="B59" s="81" t="s">
        <v>12</v>
      </c>
      <c r="C59" s="81"/>
      <c r="D59" s="81"/>
      <c r="E59" s="81"/>
      <c r="F59" s="81"/>
      <c r="G59" s="81"/>
      <c r="H59" s="81"/>
      <c r="I59" s="81"/>
      <c r="J59" s="1"/>
      <c r="K59" s="1"/>
    </row>
    <row r="60" spans="1:11" s="19" customFormat="1" ht="14.4">
      <c r="B60" s="1"/>
      <c r="C60" s="1"/>
      <c r="D60" s="1"/>
      <c r="E60" s="1"/>
      <c r="F60" s="1"/>
      <c r="G60" s="1"/>
      <c r="H60" s="1"/>
      <c r="I60" s="1"/>
      <c r="J60" s="1"/>
    </row>
  </sheetData>
  <mergeCells count="51">
    <mergeCell ref="C24:D24"/>
    <mergeCell ref="B3:I3"/>
    <mergeCell ref="G4:I4"/>
    <mergeCell ref="G5:I5"/>
    <mergeCell ref="C22:D22"/>
    <mergeCell ref="C23:D23"/>
    <mergeCell ref="B26:C26"/>
    <mergeCell ref="D26:E26"/>
    <mergeCell ref="F26:G26"/>
    <mergeCell ref="H26:I26"/>
    <mergeCell ref="B27:C27"/>
    <mergeCell ref="D27:E27"/>
    <mergeCell ref="F27:G27"/>
    <mergeCell ref="H27:I27"/>
    <mergeCell ref="B28:C29"/>
    <mergeCell ref="B30:C30"/>
    <mergeCell ref="D30:E30"/>
    <mergeCell ref="F30:G30"/>
    <mergeCell ref="H30:I30"/>
    <mergeCell ref="D28:E28"/>
    <mergeCell ref="F28:G28"/>
    <mergeCell ref="H28:I28"/>
    <mergeCell ref="D29:E29"/>
    <mergeCell ref="F29:G29"/>
    <mergeCell ref="H29:I29"/>
    <mergeCell ref="B31:C31"/>
    <mergeCell ref="D31:E31"/>
    <mergeCell ref="F31:G31"/>
    <mergeCell ref="H31:I31"/>
    <mergeCell ref="B54:C54"/>
    <mergeCell ref="H54:I54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52:D52"/>
    <mergeCell ref="B59:I59"/>
    <mergeCell ref="H55:I55"/>
    <mergeCell ref="B56:C56"/>
    <mergeCell ref="H56:I56"/>
    <mergeCell ref="B57:C57"/>
    <mergeCell ref="H57:I57"/>
    <mergeCell ref="H58:I58"/>
  </mergeCells>
  <phoneticPr fontId="2"/>
  <dataValidations count="2">
    <dataValidation type="list" allowBlank="1" showInputMessage="1" showErrorMessage="1" sqref="B13:B17 B45:B49" xr:uid="{1C6E2B46-F6F9-4855-BDC2-F05CA7E7859C}">
      <formula1>" ,①,②,"</formula1>
    </dataValidation>
    <dataValidation type="list" allowBlank="1" showInputMessage="1" showErrorMessage="1" sqref="B24" xr:uid="{36B36D07-4952-45D5-8E1D-BC581B783C6F}">
      <formula1>"１名以上１０名以下,１１名以上２０名以下,２１名以上３０名以下,３１名以上"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  <rowBreaks count="3" manualBreakCount="3">
    <brk id="18" max="8" man="1"/>
    <brk id="34" max="8" man="1"/>
    <brk id="50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5E6-2D8F-479A-9198-C6C0A46F2F76}">
  <sheetPr>
    <tabColor rgb="FFFF0000"/>
    <pageSetUpPr fitToPage="1"/>
  </sheetPr>
  <dimension ref="A1:J59"/>
  <sheetViews>
    <sheetView showZeros="0" view="pageBreakPreview" zoomScaleNormal="100" zoomScaleSheetLayoutView="100" workbookViewId="0">
      <selection activeCell="H49" sqref="H49"/>
    </sheetView>
  </sheetViews>
  <sheetFormatPr defaultColWidth="9" defaultRowHeight="13.2"/>
  <cols>
    <col min="1" max="1" width="46.21875" style="3" customWidth="1"/>
    <col min="2" max="2" width="27.77734375" style="3" customWidth="1"/>
    <col min="3" max="3" width="22.109375" style="3" customWidth="1"/>
    <col min="4" max="6" width="19.6640625" style="3" customWidth="1"/>
    <col min="7" max="7" width="13.77734375" style="3" customWidth="1"/>
    <col min="8" max="8" width="23.21875" style="3" customWidth="1"/>
    <col min="9" max="9" width="15" style="3" customWidth="1"/>
    <col min="10" max="10" width="11.6640625" style="8" bestFit="1" customWidth="1"/>
    <col min="11" max="16384" width="9" style="8"/>
  </cols>
  <sheetData>
    <row r="1" spans="1:10" ht="18.75" customHeight="1">
      <c r="A1" s="1" t="s">
        <v>13</v>
      </c>
      <c r="B1" s="1"/>
      <c r="C1" s="2"/>
      <c r="J1" s="3"/>
    </row>
    <row r="2" spans="1:10" ht="30" customHeight="1" thickBot="1">
      <c r="A2" s="90" t="s">
        <v>14</v>
      </c>
      <c r="B2" s="90"/>
      <c r="C2" s="90"/>
      <c r="D2" s="90"/>
      <c r="E2" s="90"/>
      <c r="F2" s="90"/>
      <c r="G2" s="90"/>
      <c r="H2" s="90"/>
      <c r="I2" s="4"/>
      <c r="J2" s="4"/>
    </row>
    <row r="3" spans="1:10" ht="19.5" customHeight="1">
      <c r="A3" s="38" t="s">
        <v>4</v>
      </c>
      <c r="B3" s="5"/>
      <c r="C3" s="5"/>
      <c r="D3" s="5"/>
      <c r="E3" s="5"/>
      <c r="F3" s="134" t="s">
        <v>10</v>
      </c>
      <c r="G3" s="134"/>
      <c r="H3" s="134"/>
      <c r="I3" s="6"/>
      <c r="J3" s="4"/>
    </row>
    <row r="4" spans="1:10" ht="18.75" customHeight="1" thickBot="1">
      <c r="A4" s="39" t="s">
        <v>45</v>
      </c>
      <c r="B4" s="1"/>
      <c r="C4" s="1"/>
      <c r="D4" s="1"/>
      <c r="E4" s="1"/>
      <c r="F4" s="134" t="s">
        <v>11</v>
      </c>
      <c r="G4" s="134"/>
      <c r="H4" s="134"/>
      <c r="I4" s="1"/>
      <c r="J4" s="3"/>
    </row>
    <row r="5" spans="1:10" ht="32.4" customHeight="1" thickBot="1">
      <c r="A5" s="76">
        <v>6000000</v>
      </c>
      <c r="B5" s="1"/>
      <c r="C5" s="1"/>
      <c r="D5" s="1"/>
      <c r="E5" s="1"/>
      <c r="F5" s="1"/>
      <c r="G5" s="1"/>
      <c r="H5" s="1"/>
      <c r="J5" s="3"/>
    </row>
    <row r="6" spans="1:10" s="19" customFormat="1" ht="15" customHeight="1">
      <c r="A6" s="1"/>
      <c r="B6" s="1"/>
      <c r="C6" s="1"/>
      <c r="D6" s="1"/>
      <c r="E6" s="1"/>
      <c r="F6" s="1"/>
      <c r="G6" s="1"/>
      <c r="H6" s="18"/>
      <c r="I6" s="1"/>
      <c r="J6" s="1"/>
    </row>
    <row r="7" spans="1:10" s="19" customFormat="1" ht="18.600000000000001" customHeight="1">
      <c r="A7" s="20" t="s">
        <v>16</v>
      </c>
      <c r="B7" s="1"/>
      <c r="C7" s="1"/>
      <c r="D7" s="1"/>
      <c r="E7" s="1"/>
      <c r="F7" s="1"/>
      <c r="G7" s="1"/>
      <c r="H7" s="18"/>
      <c r="I7" s="1"/>
      <c r="J7" s="1"/>
    </row>
    <row r="8" spans="1:10" s="19" customFormat="1" ht="7.8" customHeight="1" thickBo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s="25" customFormat="1" ht="94.8" customHeight="1">
      <c r="A9" s="42" t="s">
        <v>77</v>
      </c>
      <c r="B9" s="35" t="s">
        <v>15</v>
      </c>
      <c r="C9" s="35" t="s">
        <v>3</v>
      </c>
      <c r="D9" s="35" t="s">
        <v>52</v>
      </c>
      <c r="E9" s="35" t="s">
        <v>7</v>
      </c>
      <c r="F9" s="35" t="s">
        <v>51</v>
      </c>
      <c r="G9" s="35" t="s">
        <v>8</v>
      </c>
      <c r="H9" s="32" t="s">
        <v>50</v>
      </c>
      <c r="I9" s="24"/>
      <c r="J9" s="24"/>
    </row>
    <row r="10" spans="1:10" s="19" customFormat="1" ht="15" customHeight="1" thickBot="1">
      <c r="A10" s="40"/>
      <c r="B10" s="36"/>
      <c r="C10" s="36" t="s">
        <v>46</v>
      </c>
      <c r="D10" s="36" t="s">
        <v>47</v>
      </c>
      <c r="E10" s="36" t="s">
        <v>48</v>
      </c>
      <c r="F10" s="36" t="s">
        <v>2</v>
      </c>
      <c r="G10" s="36" t="s">
        <v>49</v>
      </c>
      <c r="H10" s="37" t="s">
        <v>18</v>
      </c>
      <c r="I10" s="1"/>
      <c r="J10" s="1"/>
    </row>
    <row r="11" spans="1:10" s="19" customFormat="1" ht="15" customHeight="1">
      <c r="A11" s="49"/>
      <c r="B11" s="50"/>
      <c r="C11" s="17" t="s">
        <v>0</v>
      </c>
      <c r="D11" s="17" t="s">
        <v>0</v>
      </c>
      <c r="E11" s="17" t="s">
        <v>0</v>
      </c>
      <c r="F11" s="17" t="s">
        <v>0</v>
      </c>
      <c r="G11" s="17" t="s">
        <v>9</v>
      </c>
      <c r="H11" s="33" t="s">
        <v>0</v>
      </c>
      <c r="I11" s="1"/>
      <c r="J11" s="1"/>
    </row>
    <row r="12" spans="1:10" s="19" customFormat="1" ht="60" customHeight="1">
      <c r="A12" s="52" t="s">
        <v>27</v>
      </c>
      <c r="B12" s="54" t="s">
        <v>68</v>
      </c>
      <c r="C12" s="12">
        <v>500000</v>
      </c>
      <c r="D12" s="10">
        <f>ROUNDDOWN(C12*3/4,0)</f>
        <v>375000</v>
      </c>
      <c r="E12" s="10">
        <f>IFERROR(VLOOKUP(A12,Sheet1!$A$2:$B$3,2,FALSE),"")</f>
        <v>1000000</v>
      </c>
      <c r="F12" s="10">
        <f>MIN(D12,E12)</f>
        <v>375000</v>
      </c>
      <c r="G12" s="12">
        <v>5</v>
      </c>
      <c r="H12" s="44">
        <f>ROUNDDOWN(F12*G12,-3)</f>
        <v>1875000</v>
      </c>
      <c r="I12" s="41">
        <f>IF(E12="","",E12*G12)</f>
        <v>5000000</v>
      </c>
      <c r="J12" s="1"/>
    </row>
    <row r="13" spans="1:10" s="19" customFormat="1" ht="60" customHeight="1">
      <c r="A13" s="53" t="s">
        <v>28</v>
      </c>
      <c r="B13" s="55" t="s">
        <v>69</v>
      </c>
      <c r="C13" s="13">
        <v>150000</v>
      </c>
      <c r="D13" s="10">
        <f t="shared" ref="D13:D14" si="0">ROUNDDOWN(C13*3/4,0)</f>
        <v>112500</v>
      </c>
      <c r="E13" s="10">
        <f>IFERROR(VLOOKUP(A13,Sheet1!$A$2:$B$3,2,FALSE),"")</f>
        <v>300000</v>
      </c>
      <c r="F13" s="10">
        <f t="shared" ref="F13:F16" si="1">MIN(D13,E13)</f>
        <v>112500</v>
      </c>
      <c r="G13" s="13">
        <v>10</v>
      </c>
      <c r="H13" s="44">
        <f t="shared" ref="H13:H14" si="2">ROUNDDOWN(F13*G13,-3)</f>
        <v>1125000</v>
      </c>
      <c r="I13" s="41">
        <f t="shared" ref="I13:I16" si="3">IF(E13="","",E13*G13)</f>
        <v>3000000</v>
      </c>
      <c r="J13" s="1"/>
    </row>
    <row r="14" spans="1:10" s="19" customFormat="1" ht="60" customHeight="1">
      <c r="A14" s="45"/>
      <c r="B14" s="21"/>
      <c r="C14" s="7"/>
      <c r="D14" s="10">
        <f t="shared" si="0"/>
        <v>0</v>
      </c>
      <c r="E14" s="10" t="str">
        <f>IFERROR(VLOOKUP(A14,Sheet1!$A$2:$B$3,2,FALSE),"")</f>
        <v/>
      </c>
      <c r="F14" s="10">
        <f t="shared" si="1"/>
        <v>0</v>
      </c>
      <c r="G14" s="7"/>
      <c r="H14" s="44">
        <f t="shared" si="2"/>
        <v>0</v>
      </c>
      <c r="I14" s="41" t="str">
        <f t="shared" si="3"/>
        <v/>
      </c>
      <c r="J14" s="1"/>
    </row>
    <row r="15" spans="1:10" s="19" customFormat="1" ht="60" customHeight="1">
      <c r="A15" s="45"/>
      <c r="B15" s="21"/>
      <c r="C15" s="7"/>
      <c r="D15" s="10">
        <f>ROUNDDOWN(C15*3/4,0)</f>
        <v>0</v>
      </c>
      <c r="E15" s="10" t="str">
        <f>IFERROR(VLOOKUP(A15,Sheet1!$A$2:$B$3,2,FALSE),"")</f>
        <v/>
      </c>
      <c r="F15" s="10">
        <f t="shared" si="1"/>
        <v>0</v>
      </c>
      <c r="G15" s="7"/>
      <c r="H15" s="44">
        <f>ROUNDDOWN(F15*G15,-3)</f>
        <v>0</v>
      </c>
      <c r="I15" s="41" t="str">
        <f t="shared" si="3"/>
        <v/>
      </c>
      <c r="J15" s="1"/>
    </row>
    <row r="16" spans="1:10" s="19" customFormat="1" ht="60" customHeight="1" thickBot="1">
      <c r="A16" s="46"/>
      <c r="B16" s="22"/>
      <c r="C16" s="7"/>
      <c r="D16" s="10">
        <f>ROUNDDOWN(C16*3/4,0)</f>
        <v>0</v>
      </c>
      <c r="E16" s="10" t="str">
        <f>IFERROR(VLOOKUP(A16,Sheet1!$A$2:$B$3,2,FALSE),"")</f>
        <v/>
      </c>
      <c r="F16" s="10">
        <f t="shared" si="1"/>
        <v>0</v>
      </c>
      <c r="G16" s="7"/>
      <c r="H16" s="47">
        <f>ROUNDDOWN(F16*G16,-3)</f>
        <v>0</v>
      </c>
      <c r="I16" s="41" t="str">
        <f t="shared" si="3"/>
        <v/>
      </c>
      <c r="J16" s="1"/>
    </row>
    <row r="17" spans="1:10" s="19" customFormat="1" ht="60" customHeight="1" thickBot="1">
      <c r="A17" s="48" t="s">
        <v>1</v>
      </c>
      <c r="B17" s="14"/>
      <c r="C17" s="15"/>
      <c r="D17" s="15"/>
      <c r="E17" s="15"/>
      <c r="F17" s="15"/>
      <c r="G17" s="16">
        <f>SUM(G12:G16)</f>
        <v>15</v>
      </c>
      <c r="H17" s="11">
        <f>SUM(H12:H16)</f>
        <v>3000000</v>
      </c>
      <c r="I17" s="74">
        <f>SUM(I12:I16)</f>
        <v>8000000</v>
      </c>
      <c r="J17" s="75">
        <f>IFERROR(I17-H17,"")</f>
        <v>5000000</v>
      </c>
    </row>
    <row r="18" spans="1:10" s="19" customFormat="1" ht="18" customHeight="1">
      <c r="A18" s="1"/>
      <c r="B18" s="1"/>
      <c r="C18" s="1"/>
      <c r="D18" s="1"/>
      <c r="E18" s="1"/>
      <c r="F18" s="1"/>
      <c r="G18" s="1"/>
      <c r="H18" s="1"/>
      <c r="I18" s="1" t="s">
        <v>40</v>
      </c>
      <c r="J18" s="1" t="s">
        <v>66</v>
      </c>
    </row>
    <row r="19" spans="1:10" s="19" customFormat="1" ht="18.600000000000001" customHeight="1">
      <c r="A19" s="20" t="s">
        <v>17</v>
      </c>
      <c r="B19" s="1"/>
      <c r="C19" s="1"/>
      <c r="D19" s="1"/>
      <c r="E19" s="1"/>
      <c r="F19" s="1"/>
      <c r="G19" s="1"/>
      <c r="H19" s="1"/>
      <c r="I19" s="1"/>
    </row>
    <row r="20" spans="1:10" s="19" customFormat="1" ht="8.4" customHeight="1" thickBot="1">
      <c r="A20" s="1"/>
      <c r="B20" s="1"/>
      <c r="C20" s="1"/>
      <c r="D20" s="1"/>
      <c r="E20" s="1"/>
      <c r="F20" s="1"/>
      <c r="G20" s="1"/>
      <c r="H20" s="1"/>
      <c r="I20" s="1"/>
    </row>
    <row r="21" spans="1:10" s="19" customFormat="1" ht="40.200000000000003" customHeight="1">
      <c r="A21" s="34" t="s">
        <v>34</v>
      </c>
      <c r="B21" s="135" t="s">
        <v>64</v>
      </c>
      <c r="C21" s="136"/>
      <c r="D21" s="1"/>
      <c r="E21" s="1"/>
      <c r="F21" s="1"/>
      <c r="G21" s="1"/>
      <c r="H21" s="1"/>
      <c r="I21" s="1"/>
    </row>
    <row r="22" spans="1:10" s="19" customFormat="1" ht="15" customHeight="1" thickBot="1">
      <c r="A22" s="40"/>
      <c r="B22" s="137" t="s">
        <v>19</v>
      </c>
      <c r="C22" s="138"/>
      <c r="D22" s="1"/>
      <c r="E22" s="1"/>
      <c r="F22" s="1"/>
      <c r="G22" s="1"/>
      <c r="H22" s="1"/>
      <c r="I22" s="1"/>
    </row>
    <row r="23" spans="1:10" s="19" customFormat="1" ht="60" customHeight="1" thickBot="1">
      <c r="A23" s="51" t="s">
        <v>33</v>
      </c>
      <c r="B23" s="88">
        <f>IFERROR(VLOOKUP(A23,Sheet1!$A$6:$B$9,2,FALSE),"")</f>
        <v>2500000</v>
      </c>
      <c r="C23" s="89"/>
      <c r="D23" s="1"/>
      <c r="E23" s="1"/>
      <c r="F23" s="1"/>
      <c r="G23" s="1"/>
      <c r="H23" s="1"/>
      <c r="I23" s="1"/>
    </row>
    <row r="24" spans="1:10" s="19" customFormat="1" ht="8.4" customHeight="1" thickBot="1">
      <c r="A24" s="1"/>
      <c r="B24" s="1"/>
      <c r="C24" s="1"/>
      <c r="D24" s="1"/>
      <c r="E24" s="1"/>
      <c r="F24" s="1"/>
      <c r="G24" s="1"/>
      <c r="H24" s="1"/>
      <c r="I24" s="1"/>
    </row>
    <row r="25" spans="1:10" s="19" customFormat="1" ht="61.2" customHeight="1">
      <c r="A25" s="127" t="s">
        <v>15</v>
      </c>
      <c r="B25" s="128"/>
      <c r="C25" s="129" t="s">
        <v>3</v>
      </c>
      <c r="D25" s="129"/>
      <c r="E25" s="129" t="s">
        <v>32</v>
      </c>
      <c r="F25" s="129"/>
      <c r="G25" s="129" t="s">
        <v>53</v>
      </c>
      <c r="H25" s="103"/>
      <c r="I25" s="1"/>
    </row>
    <row r="26" spans="1:10" s="19" customFormat="1" ht="15" thickBot="1">
      <c r="A26" s="130"/>
      <c r="B26" s="131"/>
      <c r="C26" s="132" t="s">
        <v>20</v>
      </c>
      <c r="D26" s="132"/>
      <c r="E26" s="132" t="s">
        <v>21</v>
      </c>
      <c r="F26" s="132"/>
      <c r="G26" s="132" t="s">
        <v>22</v>
      </c>
      <c r="H26" s="133"/>
      <c r="I26" s="1"/>
    </row>
    <row r="27" spans="1:10" s="19" customFormat="1" ht="14.4">
      <c r="A27" s="122"/>
      <c r="B27" s="123"/>
      <c r="C27" s="84" t="s">
        <v>0</v>
      </c>
      <c r="D27" s="84"/>
      <c r="E27" s="124" t="s">
        <v>0</v>
      </c>
      <c r="F27" s="125"/>
      <c r="G27" s="84" t="s">
        <v>0</v>
      </c>
      <c r="H27" s="126"/>
      <c r="I27" s="1"/>
    </row>
    <row r="28" spans="1:10" s="19" customFormat="1" ht="60" customHeight="1">
      <c r="A28" s="85" t="s">
        <v>70</v>
      </c>
      <c r="B28" s="86"/>
      <c r="C28" s="87">
        <v>850000</v>
      </c>
      <c r="D28" s="87"/>
      <c r="E28" s="107">
        <f>ROUNDDOWN(C28*3/4,0)</f>
        <v>637500</v>
      </c>
      <c r="F28" s="107"/>
      <c r="G28" s="120"/>
      <c r="H28" s="121"/>
      <c r="I28" s="1"/>
    </row>
    <row r="29" spans="1:10" s="19" customFormat="1" ht="60" customHeight="1">
      <c r="A29" s="85" t="s">
        <v>71</v>
      </c>
      <c r="B29" s="86"/>
      <c r="C29" s="87">
        <v>1000000</v>
      </c>
      <c r="D29" s="87"/>
      <c r="E29" s="107">
        <f t="shared" ref="E29:E30" si="4">ROUNDDOWN(C29*3/4,0)</f>
        <v>750000</v>
      </c>
      <c r="F29" s="107"/>
      <c r="G29" s="120"/>
      <c r="H29" s="121"/>
      <c r="I29" s="1"/>
    </row>
    <row r="30" spans="1:10" s="19" customFormat="1" ht="60" customHeight="1">
      <c r="A30" s="85" t="s">
        <v>72</v>
      </c>
      <c r="B30" s="86"/>
      <c r="C30" s="87">
        <v>35000</v>
      </c>
      <c r="D30" s="87"/>
      <c r="E30" s="107">
        <f t="shared" si="4"/>
        <v>26250</v>
      </c>
      <c r="F30" s="107"/>
      <c r="G30" s="120"/>
      <c r="H30" s="121"/>
      <c r="I30" s="1"/>
    </row>
    <row r="31" spans="1:10" s="19" customFormat="1" ht="60" customHeight="1">
      <c r="A31" s="104"/>
      <c r="B31" s="105"/>
      <c r="C31" s="106"/>
      <c r="D31" s="106"/>
      <c r="E31" s="107">
        <f>ROUNDDOWN(C31*3/4,0)</f>
        <v>0</v>
      </c>
      <c r="F31" s="107"/>
      <c r="G31" s="108"/>
      <c r="H31" s="109"/>
      <c r="I31" s="1"/>
    </row>
    <row r="32" spans="1:10" s="19" customFormat="1" ht="60" customHeight="1" thickBot="1">
      <c r="A32" s="104"/>
      <c r="B32" s="105"/>
      <c r="C32" s="106"/>
      <c r="D32" s="106"/>
      <c r="E32" s="107">
        <f>ROUNDDOWN(C32*3/4,0)</f>
        <v>0</v>
      </c>
      <c r="F32" s="107"/>
      <c r="G32" s="110"/>
      <c r="H32" s="111"/>
      <c r="I32" s="1"/>
    </row>
    <row r="33" spans="1:10" s="19" customFormat="1" ht="60" customHeight="1" thickBot="1">
      <c r="A33" s="112" t="s">
        <v>1</v>
      </c>
      <c r="B33" s="113"/>
      <c r="C33" s="114"/>
      <c r="D33" s="115"/>
      <c r="E33" s="116">
        <f>SUM(E28:F32)</f>
        <v>1413750</v>
      </c>
      <c r="F33" s="117"/>
      <c r="G33" s="116">
        <f>ROUNDDOWN(MIN(E33,B23),-3)</f>
        <v>1413000</v>
      </c>
      <c r="H33" s="118"/>
      <c r="I33" s="75">
        <f>IFERROR(B23-G33,"")</f>
        <v>1087000</v>
      </c>
    </row>
    <row r="34" spans="1:10" s="19" customFormat="1" ht="14.4">
      <c r="A34" s="1"/>
      <c r="B34" s="1"/>
      <c r="C34" s="1"/>
      <c r="D34" s="1"/>
      <c r="E34" s="1"/>
      <c r="F34" s="1"/>
      <c r="G34" s="1"/>
      <c r="H34" s="1"/>
      <c r="I34" s="1" t="s">
        <v>67</v>
      </c>
    </row>
    <row r="35" spans="1:10" s="19" customFormat="1" ht="14.4">
      <c r="A35" s="1" t="s">
        <v>43</v>
      </c>
      <c r="B35" s="1"/>
      <c r="C35" s="1"/>
      <c r="D35" s="1"/>
      <c r="E35" s="1"/>
      <c r="F35" s="1"/>
      <c r="G35" s="1"/>
      <c r="H35" s="1"/>
      <c r="I35" s="1"/>
    </row>
    <row r="36" spans="1:10" s="19" customFormat="1" ht="12.6" customHeight="1" thickBot="1">
      <c r="B36" s="1"/>
      <c r="C36" s="1"/>
      <c r="D36" s="1"/>
      <c r="E36" s="1"/>
      <c r="F36" s="1"/>
      <c r="G36" s="1"/>
      <c r="H36" s="1"/>
      <c r="I36" s="1"/>
    </row>
    <row r="37" spans="1:10" s="19" customFormat="1" ht="40.799999999999997" customHeight="1">
      <c r="A37" s="67" t="s">
        <v>65</v>
      </c>
      <c r="B37" s="1"/>
      <c r="C37" s="1"/>
      <c r="D37" s="1"/>
      <c r="E37" s="1"/>
      <c r="F37" s="1"/>
      <c r="G37" s="1"/>
      <c r="H37" s="1"/>
      <c r="I37" s="1"/>
    </row>
    <row r="38" spans="1:10" s="19" customFormat="1" ht="15" thickBot="1">
      <c r="A38" s="39" t="s">
        <v>25</v>
      </c>
      <c r="B38" s="1"/>
      <c r="C38" s="1"/>
      <c r="D38" s="1"/>
      <c r="E38" s="1"/>
      <c r="F38" s="1"/>
      <c r="G38" s="1"/>
      <c r="H38" s="1"/>
      <c r="I38" s="1"/>
    </row>
    <row r="39" spans="1:10" s="19" customFormat="1" ht="60" customHeight="1" thickBot="1">
      <c r="A39" s="68">
        <f>SUBTOTAL(9,J17,I33)</f>
        <v>6087000</v>
      </c>
      <c r="B39" s="1"/>
      <c r="C39" s="1"/>
      <c r="D39" s="1"/>
      <c r="E39" s="1"/>
      <c r="F39" s="1"/>
      <c r="G39" s="1"/>
      <c r="H39" s="1"/>
      <c r="I39" s="1"/>
    </row>
    <row r="40" spans="1:10" s="19" customFormat="1" ht="15" thickBot="1">
      <c r="A40" s="1"/>
      <c r="B40" s="1"/>
      <c r="C40" s="1"/>
      <c r="D40" s="1"/>
      <c r="E40" s="1"/>
      <c r="F40" s="1"/>
      <c r="G40" s="1"/>
      <c r="H40" s="1"/>
      <c r="I40" s="1"/>
    </row>
    <row r="41" spans="1:10" s="25" customFormat="1" ht="94.8" customHeight="1">
      <c r="A41" s="42" t="s">
        <v>42</v>
      </c>
      <c r="B41" s="35" t="s">
        <v>15</v>
      </c>
      <c r="C41" s="35" t="s">
        <v>3</v>
      </c>
      <c r="D41" s="35" t="s">
        <v>55</v>
      </c>
      <c r="E41" s="35" t="s">
        <v>7</v>
      </c>
      <c r="F41" s="35" t="s">
        <v>58</v>
      </c>
      <c r="G41" s="35" t="s">
        <v>8</v>
      </c>
      <c r="H41" s="32" t="s">
        <v>61</v>
      </c>
      <c r="I41" s="24"/>
      <c r="J41" s="24"/>
    </row>
    <row r="42" spans="1:10" s="64" customFormat="1" ht="15" customHeight="1" thickBot="1">
      <c r="A42" s="69"/>
      <c r="B42" s="70"/>
      <c r="C42" s="36" t="s">
        <v>26</v>
      </c>
      <c r="D42" s="36" t="s">
        <v>54</v>
      </c>
      <c r="E42" s="36" t="s">
        <v>56</v>
      </c>
      <c r="F42" s="36" t="s">
        <v>57</v>
      </c>
      <c r="G42" s="36" t="s">
        <v>59</v>
      </c>
      <c r="H42" s="37" t="s">
        <v>60</v>
      </c>
      <c r="I42" s="63"/>
      <c r="J42" s="63"/>
    </row>
    <row r="43" spans="1:10" s="19" customFormat="1" ht="15" customHeight="1">
      <c r="A43" s="56"/>
      <c r="B43" s="17"/>
      <c r="C43" s="17" t="s">
        <v>0</v>
      </c>
      <c r="D43" s="17" t="s">
        <v>0</v>
      </c>
      <c r="E43" s="17" t="s">
        <v>0</v>
      </c>
      <c r="F43" s="17" t="s">
        <v>0</v>
      </c>
      <c r="G43" s="17" t="s">
        <v>9</v>
      </c>
      <c r="H43" s="33" t="s">
        <v>0</v>
      </c>
      <c r="I43" s="1"/>
      <c r="J43" s="1"/>
    </row>
    <row r="44" spans="1:10" s="19" customFormat="1" ht="60" customHeight="1">
      <c r="A44" s="52" t="s">
        <v>27</v>
      </c>
      <c r="B44" s="59" t="s">
        <v>73</v>
      </c>
      <c r="C44" s="60">
        <v>50000</v>
      </c>
      <c r="D44" s="10">
        <f>ROUNDDOWN(C44*3/4,0)</f>
        <v>37500</v>
      </c>
      <c r="E44" s="10">
        <f>IFERROR(VLOOKUP(A44,Sheet1!$A$12:$B$13,2,FALSE),"")</f>
        <v>100000</v>
      </c>
      <c r="F44" s="79">
        <f>MIN(D44,E44)</f>
        <v>37500</v>
      </c>
      <c r="G44" s="77">
        <v>20</v>
      </c>
      <c r="H44" s="73">
        <f>ROUNDDOWN(MIN(F44*G44,A39),-3)</f>
        <v>750000</v>
      </c>
      <c r="I44" s="1"/>
    </row>
    <row r="45" spans="1:10" s="19" customFormat="1" ht="60" customHeight="1">
      <c r="A45" s="52" t="s">
        <v>28</v>
      </c>
      <c r="B45" s="61" t="s">
        <v>74</v>
      </c>
      <c r="C45" s="62">
        <v>100000</v>
      </c>
      <c r="D45" s="10">
        <f t="shared" ref="D45:D47" si="5">ROUNDDOWN(C45*3/4,0)</f>
        <v>75000</v>
      </c>
      <c r="E45" s="10" t="str">
        <f>IFERROR(VLOOKUP(A45,Sheet1!$A$12:$B$13,2,FALSE),"")</f>
        <v>-</v>
      </c>
      <c r="F45" s="71">
        <f t="shared" ref="F45:F48" si="6">MIN(D45,E45)</f>
        <v>75000</v>
      </c>
      <c r="G45" s="78">
        <v>10</v>
      </c>
      <c r="H45" s="73">
        <f t="shared" ref="H45:H48" si="7">ROUNDDOWN(MIN(F45*G45,A40),-3)</f>
        <v>750000</v>
      </c>
      <c r="I45" s="1"/>
    </row>
    <row r="46" spans="1:10" s="19" customFormat="1" ht="60" customHeight="1">
      <c r="A46" s="52" t="s">
        <v>27</v>
      </c>
      <c r="B46" s="61" t="s">
        <v>39</v>
      </c>
      <c r="C46" s="62">
        <v>250000</v>
      </c>
      <c r="D46" s="10">
        <f t="shared" si="5"/>
        <v>187500</v>
      </c>
      <c r="E46" s="10">
        <f>IFERROR(VLOOKUP(A46,Sheet1!$A$12:$B$13,2,FALSE),"")</f>
        <v>100000</v>
      </c>
      <c r="F46" s="71">
        <f t="shared" si="6"/>
        <v>100000</v>
      </c>
      <c r="G46" s="78">
        <v>7</v>
      </c>
      <c r="H46" s="73">
        <f t="shared" si="7"/>
        <v>700000</v>
      </c>
      <c r="I46" s="1"/>
    </row>
    <row r="47" spans="1:10" s="19" customFormat="1" ht="60" customHeight="1">
      <c r="A47" s="43"/>
      <c r="B47" s="57"/>
      <c r="C47" s="58"/>
      <c r="D47" s="10">
        <f t="shared" si="5"/>
        <v>0</v>
      </c>
      <c r="E47" s="10" t="str">
        <f>IFERROR(VLOOKUP(A47,Sheet1!$A$12:$B$13,2,FALSE),"")</f>
        <v/>
      </c>
      <c r="F47" s="71">
        <f t="shared" si="6"/>
        <v>0</v>
      </c>
      <c r="G47" s="72"/>
      <c r="H47" s="73">
        <f t="shared" si="7"/>
        <v>0</v>
      </c>
      <c r="I47" s="1"/>
    </row>
    <row r="48" spans="1:10" s="19" customFormat="1" ht="60" customHeight="1" thickBot="1">
      <c r="A48" s="43"/>
      <c r="B48" s="57"/>
      <c r="C48" s="58"/>
      <c r="D48" s="10">
        <f>ROUNDDOWN(C48*3/4,0)</f>
        <v>0</v>
      </c>
      <c r="E48" s="10" t="str">
        <f>IFERROR(VLOOKUP(A48,Sheet1!$A$12:$B$13,2,FALSE),"")</f>
        <v/>
      </c>
      <c r="F48" s="71">
        <f t="shared" si="6"/>
        <v>0</v>
      </c>
      <c r="G48" s="72"/>
      <c r="H48" s="73">
        <f t="shared" si="7"/>
        <v>0</v>
      </c>
      <c r="I48" s="66">
        <f>SUM(H44:H48)</f>
        <v>2200000</v>
      </c>
    </row>
    <row r="49" spans="1:10" s="19" customFormat="1" ht="60" customHeight="1" thickBot="1">
      <c r="A49" s="48" t="s">
        <v>1</v>
      </c>
      <c r="B49" s="14"/>
      <c r="C49" s="15"/>
      <c r="D49" s="15"/>
      <c r="E49" s="15"/>
      <c r="F49" s="15"/>
      <c r="G49" s="16">
        <f>SUM(G44:G48)</f>
        <v>37</v>
      </c>
      <c r="H49" s="11">
        <f>ROUNDDOWN(MIN(A39,SUM(H44:H48)),-3)</f>
        <v>2200000</v>
      </c>
      <c r="I49" s="1"/>
    </row>
    <row r="50" spans="1:10" s="19" customFormat="1" ht="14.4">
      <c r="A50" s="1"/>
      <c r="B50" s="1"/>
      <c r="C50" s="1"/>
      <c r="D50" s="1"/>
      <c r="E50" s="1"/>
      <c r="F50" s="1"/>
      <c r="G50" s="1"/>
      <c r="H50" s="1"/>
      <c r="I50" s="1"/>
    </row>
    <row r="51" spans="1:10" s="19" customFormat="1" ht="30" customHeight="1">
      <c r="A51" s="119" t="s">
        <v>76</v>
      </c>
      <c r="B51" s="119"/>
      <c r="C51" s="119"/>
      <c r="D51" s="1"/>
      <c r="E51" s="1"/>
      <c r="F51" s="1"/>
      <c r="G51" s="1"/>
      <c r="H51" s="1"/>
      <c r="I51" s="1"/>
    </row>
    <row r="52" spans="1:10" s="19" customFormat="1" ht="8.4" customHeight="1" thickBot="1">
      <c r="A52" s="1"/>
      <c r="B52" s="1"/>
      <c r="C52" s="1"/>
      <c r="D52" s="1"/>
      <c r="E52" s="1"/>
      <c r="F52" s="1"/>
      <c r="G52" s="1"/>
      <c r="H52" s="1"/>
      <c r="I52" s="1"/>
    </row>
    <row r="53" spans="1:10" s="19" customFormat="1" ht="45" customHeight="1">
      <c r="A53" s="100" t="s">
        <v>23</v>
      </c>
      <c r="B53" s="101"/>
      <c r="C53" s="26" t="s">
        <v>24</v>
      </c>
      <c r="D53" s="1"/>
      <c r="E53" s="1"/>
      <c r="F53" s="1"/>
      <c r="G53" s="102" t="s">
        <v>63</v>
      </c>
      <c r="H53" s="103"/>
      <c r="I53" s="1"/>
    </row>
    <row r="54" spans="1:10" s="19" customFormat="1" ht="13.2" customHeight="1" thickBot="1">
      <c r="A54" s="29"/>
      <c r="B54" s="30"/>
      <c r="C54" s="31" t="s">
        <v>62</v>
      </c>
      <c r="D54" s="1"/>
      <c r="E54" s="1"/>
      <c r="F54" s="1"/>
      <c r="G54" s="92"/>
      <c r="H54" s="93"/>
      <c r="I54" s="1"/>
    </row>
    <row r="55" spans="1:10" s="19" customFormat="1" ht="13.2" customHeight="1">
      <c r="A55" s="94"/>
      <c r="B55" s="95"/>
      <c r="C55" s="27" t="s">
        <v>0</v>
      </c>
      <c r="D55" s="1"/>
      <c r="E55" s="1"/>
      <c r="F55" s="1"/>
      <c r="G55" s="96" t="s">
        <v>0</v>
      </c>
      <c r="H55" s="97"/>
      <c r="I55" s="1"/>
    </row>
    <row r="56" spans="1:10" s="19" customFormat="1" ht="96.6" customHeight="1" thickBot="1">
      <c r="A56" s="82" t="s">
        <v>75</v>
      </c>
      <c r="B56" s="83"/>
      <c r="C56" s="28" t="str">
        <f>IF(A56="","0","50,000")</f>
        <v>50,000</v>
      </c>
      <c r="D56" s="1"/>
      <c r="E56" s="1"/>
      <c r="F56" s="1"/>
      <c r="G56" s="98">
        <f>IFERROR(MIN(H17+G33+H49+C56,A5),"")</f>
        <v>6000000</v>
      </c>
      <c r="H56" s="99"/>
      <c r="I56" s="1"/>
    </row>
    <row r="57" spans="1:10" s="19" customFormat="1" ht="14.4">
      <c r="A57" s="1"/>
      <c r="B57" s="1"/>
      <c r="C57" s="1"/>
      <c r="D57" s="1"/>
      <c r="E57" s="1"/>
      <c r="F57" s="1"/>
      <c r="G57" s="84"/>
      <c r="H57" s="84"/>
      <c r="I57" s="1"/>
    </row>
    <row r="58" spans="1:10" s="19" customFormat="1" ht="31.5" customHeight="1">
      <c r="A58" s="81" t="s">
        <v>12</v>
      </c>
      <c r="B58" s="81"/>
      <c r="C58" s="81"/>
      <c r="D58" s="81"/>
      <c r="E58" s="81"/>
      <c r="F58" s="81"/>
      <c r="G58" s="81"/>
      <c r="H58" s="81"/>
      <c r="I58" s="1"/>
      <c r="J58" s="1"/>
    </row>
    <row r="59" spans="1:10" s="19" customFormat="1" ht="14.4">
      <c r="A59" s="1"/>
      <c r="B59" s="1"/>
      <c r="C59" s="1"/>
      <c r="D59" s="1"/>
      <c r="E59" s="1"/>
      <c r="F59" s="1"/>
      <c r="G59" s="1"/>
      <c r="H59" s="1"/>
      <c r="I59" s="1"/>
    </row>
  </sheetData>
  <mergeCells count="52">
    <mergeCell ref="B23:C23"/>
    <mergeCell ref="A2:H2"/>
    <mergeCell ref="F3:H3"/>
    <mergeCell ref="F4:H4"/>
    <mergeCell ref="B21:C21"/>
    <mergeCell ref="B22:C22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53:B53"/>
    <mergeCell ref="G53:H53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51:C51"/>
    <mergeCell ref="A58:H58"/>
    <mergeCell ref="G54:H54"/>
    <mergeCell ref="A55:B55"/>
    <mergeCell ref="G55:H55"/>
    <mergeCell ref="A56:B56"/>
    <mergeCell ref="G56:H56"/>
    <mergeCell ref="G57:H57"/>
  </mergeCells>
  <phoneticPr fontId="2"/>
  <dataValidations count="2">
    <dataValidation type="list" allowBlank="1" showInputMessage="1" showErrorMessage="1" sqref="A23" xr:uid="{58E04E98-4EAB-4245-BEA8-AB2C3F956D2C}">
      <formula1>"１名以上１０名以下,１１名以上２０名以下,２１名以上３０名以下,３１名以上"</formula1>
    </dataValidation>
    <dataValidation type="list" allowBlank="1" showInputMessage="1" showErrorMessage="1" sqref="A12:A16 A44:A48" xr:uid="{563C081C-A232-496C-BB22-EE5D17473E3C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alignWithMargins="0"/>
  <rowBreaks count="3" manualBreakCount="3">
    <brk id="17" max="7" man="1"/>
    <brk id="34" max="7" man="1"/>
    <brk id="50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topLeftCell="A2" workbookViewId="0">
      <selection activeCell="B15" sqref="B15"/>
    </sheetView>
  </sheetViews>
  <sheetFormatPr defaultRowHeight="13.2"/>
  <cols>
    <col min="1" max="2" width="29.33203125" customWidth="1"/>
  </cols>
  <sheetData>
    <row r="1" spans="1:2">
      <c r="A1" t="s">
        <v>29</v>
      </c>
      <c r="B1" t="s">
        <v>41</v>
      </c>
    </row>
    <row r="2" spans="1:2">
      <c r="A2" s="23" t="s">
        <v>30</v>
      </c>
      <c r="B2" s="9">
        <v>1000000</v>
      </c>
    </row>
    <row r="3" spans="1:2">
      <c r="A3" s="23" t="s">
        <v>31</v>
      </c>
      <c r="B3" s="9">
        <v>300000</v>
      </c>
    </row>
    <row r="4" spans="1:2">
      <c r="A4" s="23"/>
    </row>
    <row r="5" spans="1:2">
      <c r="A5" s="23" t="s">
        <v>34</v>
      </c>
      <c r="B5" t="s">
        <v>41</v>
      </c>
    </row>
    <row r="6" spans="1:2">
      <c r="A6" s="23" t="s">
        <v>35</v>
      </c>
      <c r="B6" s="9">
        <v>1000000</v>
      </c>
    </row>
    <row r="7" spans="1:2">
      <c r="A7" s="23" t="s">
        <v>36</v>
      </c>
      <c r="B7" s="9">
        <v>1500000</v>
      </c>
    </row>
    <row r="8" spans="1:2">
      <c r="A8" s="23" t="s">
        <v>37</v>
      </c>
      <c r="B8" s="9">
        <v>2000000</v>
      </c>
    </row>
    <row r="9" spans="1:2">
      <c r="A9" s="23" t="s">
        <v>38</v>
      </c>
      <c r="B9" s="9">
        <v>2500000</v>
      </c>
    </row>
    <row r="11" spans="1:2">
      <c r="A11" s="23" t="s">
        <v>29</v>
      </c>
      <c r="B11" t="s">
        <v>41</v>
      </c>
    </row>
    <row r="12" spans="1:2">
      <c r="A12" s="23" t="s">
        <v>30</v>
      </c>
      <c r="B12" s="9">
        <v>100000</v>
      </c>
    </row>
    <row r="13" spans="1:2">
      <c r="A13" s="23" t="s">
        <v>31</v>
      </c>
      <c r="B13" s="65" t="s">
        <v>44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別紙様式１</vt:lpstr>
      <vt:lpstr>記載例</vt:lpstr>
      <vt:lpstr>Sheet1</vt:lpstr>
      <vt:lpstr>記載例!Print_Area</vt:lpstr>
      <vt:lpstr>別紙様式１!Print_Area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2025-05-09T01:09:16Z</cp:lastPrinted>
  <dcterms:modified xsi:type="dcterms:W3CDTF">2025-06-02T08:17:25Z</dcterms:modified>
</cp:coreProperties>
</file>