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511\"/>
    </mc:Choice>
  </mc:AlternateContent>
  <bookViews>
    <workbookView xWindow="-108" yWindow="-108" windowWidth="23256" windowHeight="13896" activeTab="5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externalReferences>
    <externalReference r:id="rId7"/>
    <externalReference r:id="rId8"/>
  </externalReference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推移データ!$A$71:$DH$104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3" i="8" l="1"/>
  <c r="L273" i="8"/>
  <c r="K273" i="8"/>
  <c r="J273" i="8"/>
  <c r="I15" i="8"/>
  <c r="DF104" i="7"/>
  <c r="DF102" i="7"/>
  <c r="DF110" i="7" s="1"/>
  <c r="DF95" i="7"/>
  <c r="DF92" i="7"/>
  <c r="DF88" i="7"/>
  <c r="DF84" i="7"/>
  <c r="DF77" i="7"/>
  <c r="DF108" i="7" s="1"/>
  <c r="DF109" i="7" l="1"/>
  <c r="DF111" i="7" s="1"/>
  <c r="DF105" i="7"/>
  <c r="G15" i="8"/>
  <c r="H15" i="8"/>
  <c r="M272" i="8"/>
  <c r="L272" i="8"/>
  <c r="K272" i="8"/>
  <c r="J272" i="8"/>
  <c r="DE111" i="7" l="1"/>
  <c r="DE110" i="7"/>
  <c r="DE109" i="7"/>
  <c r="DE108" i="7"/>
  <c r="DE105" i="7"/>
  <c r="DE104" i="7"/>
  <c r="DE102" i="7"/>
  <c r="DE95" i="7"/>
  <c r="DE92" i="7"/>
  <c r="DE88" i="7"/>
  <c r="DE84" i="7"/>
  <c r="DE77" i="7"/>
  <c r="M271" i="8" l="1"/>
  <c r="L271" i="8"/>
  <c r="K271" i="8"/>
  <c r="J271" i="8"/>
  <c r="DD92" i="7" l="1"/>
  <c r="DD104" i="7"/>
  <c r="DD102" i="7"/>
  <c r="DD95" i="7"/>
  <c r="DD88" i="7"/>
  <c r="DD84" i="7"/>
  <c r="DD77" i="7"/>
  <c r="DD108" i="7" s="1"/>
  <c r="DD110" i="7" l="1"/>
  <c r="DD109" i="7"/>
  <c r="DD111" i="7" s="1"/>
  <c r="DD105" i="7"/>
  <c r="F21" i="8"/>
  <c r="M270" i="8" l="1"/>
  <c r="L270" i="8"/>
  <c r="K270" i="8"/>
  <c r="J270" i="8"/>
  <c r="F15" i="8"/>
  <c r="E15" i="8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Y110" i="7" s="1"/>
  <c r="CZ102" i="7"/>
  <c r="DA102" i="7"/>
  <c r="DA110" i="7" s="1"/>
  <c r="DB102" i="7"/>
  <c r="DC102" i="7"/>
  <c r="CY95" i="7"/>
  <c r="CY109" i="7" s="1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Y108" i="7" s="1"/>
  <c r="CZ77" i="7"/>
  <c r="DA77" i="7"/>
  <c r="DB77" i="7"/>
  <c r="DC77" i="7"/>
  <c r="Y26" i="10"/>
  <c r="W26" i="10"/>
  <c r="U26" i="10"/>
  <c r="S26" i="10"/>
  <c r="Q26" i="10"/>
  <c r="O26" i="10"/>
  <c r="M26" i="10"/>
  <c r="K26" i="10"/>
  <c r="I26" i="10"/>
  <c r="G26" i="10"/>
  <c r="E26" i="10"/>
  <c r="C26" i="10"/>
  <c r="AA22" i="10"/>
  <c r="AA23" i="10"/>
  <c r="AA24" i="10"/>
  <c r="AA25" i="10"/>
  <c r="DB105" i="7" l="1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11" i="7"/>
  <c r="CY105" i="7"/>
  <c r="AA26" i="10"/>
  <c r="O316" i="7"/>
  <c r="C316" i="7"/>
  <c r="DB111" i="7" l="1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CX108" i="7" s="1"/>
  <c r="AE17" i="10"/>
  <c r="CX109" i="7" l="1"/>
  <c r="CX110" i="7"/>
  <c r="CX105" i="7"/>
  <c r="C264" i="8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s="1"/>
  <c r="CW105" i="7" l="1"/>
  <c r="CW109" i="7"/>
  <c r="CW111" i="7" s="1"/>
  <c r="D21" i="8"/>
  <c r="E43" i="9"/>
  <c r="U99" i="9" l="1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s="1"/>
  <c r="L99" i="9" s="1"/>
  <c r="N99" i="9" s="1"/>
  <c r="P99" i="9" l="1"/>
  <c r="R99" i="9" s="1"/>
  <c r="T99" i="9" s="1"/>
  <c r="V99" i="9" s="1"/>
  <c r="X99" i="9" s="1"/>
  <c r="Z99" i="9" s="1"/>
  <c r="AA99" i="9" l="1"/>
  <c r="K263" i="8"/>
  <c r="L263" i="8"/>
  <c r="M263" i="8"/>
  <c r="C26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E17" i="3"/>
  <c r="E18" i="3"/>
  <c r="E19" i="3"/>
  <c r="E20" i="3"/>
  <c r="E21" i="3"/>
  <c r="AC21" i="3" s="1"/>
  <c r="E22" i="3"/>
  <c r="E23" i="3"/>
  <c r="E24" i="3"/>
  <c r="AC24" i="3" s="1"/>
  <c r="E25" i="3"/>
  <c r="AC25" i="3" s="1"/>
  <c r="E26" i="3"/>
  <c r="AC26" i="3" s="1"/>
  <c r="E27" i="3"/>
  <c r="AC27" i="3" s="1"/>
  <c r="E28" i="3"/>
  <c r="AC28" i="3" s="1"/>
  <c r="E29" i="3"/>
  <c r="E30" i="3"/>
  <c r="E31" i="3"/>
  <c r="E32" i="3"/>
  <c r="D17" i="3"/>
  <c r="D18" i="3"/>
  <c r="D19" i="3"/>
  <c r="D20" i="3"/>
  <c r="D21" i="3"/>
  <c r="AB21" i="3" s="1"/>
  <c r="D22" i="3"/>
  <c r="AB22" i="3" s="1"/>
  <c r="D23" i="3"/>
  <c r="AB23" i="3" s="1"/>
  <c r="D24" i="3"/>
  <c r="AB24" i="3" s="1"/>
  <c r="D25" i="3"/>
  <c r="AB25" i="3" s="1"/>
  <c r="D26" i="3"/>
  <c r="AB26" i="3" s="1"/>
  <c r="D27" i="3"/>
  <c r="AB27" i="3" s="1"/>
  <c r="D28" i="3"/>
  <c r="AB28" i="3" s="1"/>
  <c r="D29" i="3"/>
  <c r="D30" i="3"/>
  <c r="D31" i="3"/>
  <c r="D32" i="3"/>
  <c r="AC23" i="3"/>
  <c r="AC22" i="3"/>
  <c r="AA33" i="10" l="1"/>
  <c r="AB33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s="1"/>
  <c r="H42" i="9" s="1"/>
  <c r="J42" i="9" l="1"/>
  <c r="L42" i="9" s="1"/>
  <c r="N42" i="9" s="1"/>
  <c r="P42" i="9" s="1"/>
  <c r="R42" i="9" s="1"/>
  <c r="T42" i="9" s="1"/>
  <c r="V42" i="9" s="1"/>
  <c r="X42" i="9" s="1"/>
  <c r="Z42" i="9" s="1"/>
  <c r="AA42" i="9" s="1"/>
  <c r="C28" i="9" l="1"/>
  <c r="D28" i="9" s="1"/>
  <c r="C29" i="9" s="1"/>
  <c r="C25" i="9"/>
  <c r="D25" i="9" s="1"/>
  <c r="C26" i="9" s="1"/>
  <c r="C22" i="9"/>
  <c r="D22" i="9" s="1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C97" i="9"/>
  <c r="C94" i="9"/>
  <c r="C91" i="9"/>
  <c r="C88" i="9"/>
  <c r="C85" i="9"/>
  <c r="C82" i="9"/>
  <c r="C79" i="9"/>
  <c r="C76" i="9"/>
  <c r="C73" i="9"/>
  <c r="C70" i="9"/>
  <c r="C67" i="9"/>
  <c r="C64" i="9"/>
  <c r="C61" i="9"/>
  <c r="D37" i="3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5" i="9" l="1"/>
  <c r="J25" i="9" s="1"/>
  <c r="H22" i="9"/>
  <c r="J22" i="9" s="1"/>
  <c r="I23" i="9" s="1"/>
  <c r="F23" i="9"/>
  <c r="F26" i="9"/>
  <c r="CV111" i="7"/>
  <c r="J28" i="9"/>
  <c r="J29" i="9" s="1"/>
  <c r="F29" i="9"/>
  <c r="E29" i="9"/>
  <c r="G29" i="9"/>
  <c r="H23" i="9"/>
  <c r="G23" i="9"/>
  <c r="J23" i="9"/>
  <c r="L22" i="9"/>
  <c r="G26" i="9" l="1"/>
  <c r="H26" i="9"/>
  <c r="L28" i="9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0" i="9" l="1"/>
  <c r="C37" i="9"/>
  <c r="C34" i="9"/>
  <c r="C31" i="9"/>
  <c r="C19" i="9"/>
  <c r="C16" i="9"/>
  <c r="C13" i="9"/>
  <c r="C10" i="9"/>
  <c r="C7" i="9"/>
  <c r="C4" i="9"/>
  <c r="C43" i="9" l="1"/>
  <c r="D13" i="3"/>
  <c r="E13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36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36" i="3"/>
  <c r="D3" i="3"/>
  <c r="E4" i="3"/>
  <c r="E5" i="3"/>
  <c r="E6" i="3"/>
  <c r="E7" i="3"/>
  <c r="E8" i="3"/>
  <c r="E9" i="3"/>
  <c r="E10" i="3"/>
  <c r="E11" i="3"/>
  <c r="E12" i="3"/>
  <c r="E14" i="3"/>
  <c r="E15" i="3"/>
  <c r="E16" i="3"/>
  <c r="E3" i="3"/>
  <c r="D4" i="3"/>
  <c r="D5" i="3"/>
  <c r="D6" i="3"/>
  <c r="D7" i="3"/>
  <c r="D8" i="3"/>
  <c r="D9" i="3"/>
  <c r="D10" i="3"/>
  <c r="D11" i="3"/>
  <c r="D12" i="3"/>
  <c r="D14" i="3"/>
  <c r="D15" i="3"/>
  <c r="D16" i="3"/>
  <c r="M262" i="8" l="1"/>
  <c r="L262" i="8"/>
  <c r="K262" i="8"/>
  <c r="C262" i="8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C312" i="7"/>
  <c r="CT105" i="7"/>
  <c r="CT104" i="7"/>
  <c r="CT102" i="7"/>
  <c r="CT97" i="7"/>
  <c r="CT95" i="7"/>
  <c r="CT92" i="7"/>
  <c r="CT88" i="7"/>
  <c r="CT84" i="7"/>
  <c r="CT77" i="7"/>
  <c r="CS77" i="7"/>
  <c r="O312" i="7"/>
  <c r="CT108" i="7" l="1"/>
  <c r="CU109" i="7"/>
  <c r="CT110" i="7"/>
  <c r="CU108" i="7"/>
  <c r="CU110" i="7"/>
  <c r="CU111" i="7" s="1"/>
  <c r="CU105" i="7"/>
  <c r="CT109" i="7"/>
  <c r="CT111" i="7" s="1"/>
  <c r="K260" i="8"/>
  <c r="L260" i="8"/>
  <c r="M260" i="8"/>
  <c r="C260" i="8"/>
  <c r="C311" i="7"/>
  <c r="CS95" i="7"/>
  <c r="CS104" i="7"/>
  <c r="CS97" i="7"/>
  <c r="CS92" i="7"/>
  <c r="CS88" i="7"/>
  <c r="CS84" i="7"/>
  <c r="CS102" i="7"/>
  <c r="O311" i="7"/>
  <c r="CS108" i="7" l="1"/>
  <c r="CS110" i="7"/>
  <c r="CS109" i="7"/>
  <c r="CS105" i="7"/>
  <c r="K259" i="8"/>
  <c r="L259" i="8"/>
  <c r="M259" i="8"/>
  <c r="C259" i="8"/>
  <c r="C310" i="7"/>
  <c r="O310" i="7"/>
  <c r="CS111" i="7" l="1"/>
  <c r="K258" i="8"/>
  <c r="L258" i="8"/>
  <c r="M258" i="8"/>
  <c r="C258" i="8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R110" i="7" s="1"/>
  <c r="CQ97" i="7"/>
  <c r="CR97" i="7"/>
  <c r="CQ95" i="7"/>
  <c r="CR95" i="7"/>
  <c r="CQ92" i="7"/>
  <c r="CR92" i="7"/>
  <c r="CQ88" i="7"/>
  <c r="CR88" i="7"/>
  <c r="CQ84" i="7"/>
  <c r="CR84" i="7"/>
  <c r="CQ77" i="7"/>
  <c r="CR77" i="7"/>
  <c r="CQ110" i="7" l="1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11" i="7" s="1"/>
  <c r="CP105" i="7"/>
  <c r="D308" i="7"/>
  <c r="K255" i="8"/>
  <c r="L255" i="8"/>
  <c r="M255" i="8"/>
  <c r="C308" i="7" l="1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307" i="7" s="1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J266" i="8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M111" i="7" s="1"/>
  <c r="C306" i="7"/>
  <c r="CN111" i="7"/>
  <c r="CN116" i="7"/>
  <c r="CN118" i="7"/>
  <c r="CN126" i="7" l="1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2" i="7"/>
  <c r="CL84" i="7"/>
  <c r="CL92" i="7"/>
  <c r="CL109" i="7" s="1"/>
  <c r="E253" i="8"/>
  <c r="L265" i="8" s="1"/>
  <c r="CL105" i="7"/>
  <c r="CL108" i="7" l="1"/>
  <c r="F253" i="8"/>
  <c r="CL110" i="7"/>
  <c r="D253" i="8"/>
  <c r="L253" i="8"/>
  <c r="C304" i="7"/>
  <c r="O304" i="7"/>
  <c r="K253" i="8" l="1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D252" i="8" s="1"/>
  <c r="K264" i="8" s="1"/>
  <c r="CK95" i="7"/>
  <c r="AG36" i="1"/>
  <c r="F65" i="3" l="1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AF35" i="1" l="1"/>
  <c r="Y27" i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Y21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AE13" i="10" l="1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AN35" i="1" l="1"/>
  <c r="AM35" i="1"/>
  <c r="AK35" i="1"/>
  <c r="AJ35" i="1"/>
  <c r="AI35" i="1"/>
  <c r="AL35" i="1"/>
  <c r="AQ35" i="1"/>
  <c r="AH35" i="1"/>
  <c r="AP35" i="1"/>
  <c r="AO35" i="1"/>
  <c r="C232" i="7"/>
  <c r="AG35" i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L67" i="9" l="1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62" i="9"/>
  <c r="D14" i="9"/>
  <c r="D11" i="9"/>
  <c r="D92" i="9"/>
  <c r="D70" i="9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C48" i="9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D48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45" i="9"/>
  <c r="H45" i="9" s="1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F36" i="1"/>
  <c r="C19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8" i="7"/>
  <c r="CN188" i="7" s="1"/>
  <c r="CN198" i="7" s="1"/>
  <c r="CN176" i="7"/>
  <c r="CN186" i="7" l="1"/>
  <c r="CN196" i="7" s="1"/>
  <c r="CN206" i="7" s="1"/>
  <c r="CN184" i="7"/>
  <c r="CN194" i="7" l="1"/>
  <c r="CN204" i="7" s="1"/>
  <c r="CN214" i="7" s="1"/>
  <c r="CN192" i="7"/>
  <c r="CN202" i="7" l="1"/>
  <c r="CN212" i="7" s="1"/>
  <c r="CN200" i="7"/>
  <c r="CN210" i="7" l="1"/>
  <c r="CN220" i="7" s="1"/>
  <c r="CN208" i="7"/>
  <c r="CN218" i="7" l="1"/>
  <c r="CN216" i="7"/>
</calcChain>
</file>

<file path=xl/sharedStrings.xml><?xml version="1.0" encoding="utf-8"?>
<sst xmlns="http://schemas.openxmlformats.org/spreadsheetml/2006/main" count="1714" uniqueCount="489">
  <si>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</si>
  <si>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</si>
  <si>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</si>
  <si>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</si>
  <si>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</si>
  <si>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</si>
  <si>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</si>
  <si>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</si>
  <si>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</si>
  <si>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</si>
  <si>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</si>
  <si>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</si>
  <si>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</si>
  <si>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</si>
  <si>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</si>
  <si>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</si>
  <si>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</si>
  <si>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</si>
  <si>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</si>
  <si>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</si>
  <si>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</si>
  <si>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</si>
  <si>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</si>
  <si>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</si>
  <si>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</si>
  <si>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</si>
  <si>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</si>
  <si>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</si>
  <si>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</si>
  <si>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</si>
  <si>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</si>
  <si>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</si>
  <si>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</si>
  <si>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</si>
  <si>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</si>
  <si>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</si>
  <si>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</si>
  <si>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</si>
  <si>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</si>
  <si>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</si>
  <si>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</si>
  <si>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</si>
  <si>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</si>
  <si>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</si>
  <si>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</si>
  <si>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</si>
  <si>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</si>
  <si>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</si>
  <si>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</si>
  <si>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</si>
  <si>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</si>
  <si>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</si>
  <si>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</si>
  <si>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</si>
  <si>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</si>
  <si>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</si>
  <si>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</si>
  <si>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</si>
  <si>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</si>
  <si>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</si>
  <si>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</si>
  <si>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</si>
  <si>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</si>
  <si>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</si>
  <si>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</si>
  <si>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</si>
  <si>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</si>
  <si>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</si>
  <si>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</si>
  <si>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</si>
  <si>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</si>
  <si>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</si>
  <si>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</si>
  <si>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</si>
  <si>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</si>
  <si>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</si>
  <si>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</si>
  <si>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</si>
  <si>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</si>
  <si>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</si>
  <si>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</si>
  <si>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</si>
  <si>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</si>
  <si>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</si>
  <si>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</si>
  <si>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</si>
  <si>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</si>
  <si>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</si>
  <si>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</si>
  <si>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</si>
  <si>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</si>
  <si>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</si>
  <si>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</si>
  <si>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</si>
  <si>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</si>
  <si>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</si>
  <si>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</si>
  <si>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</si>
  <si>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</si>
  <si>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</si>
  <si>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</si>
  <si>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</si>
  <si>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</si>
  <si>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</si>
  <si>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</si>
  <si>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</si>
  <si>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</si>
  <si>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</si>
  <si>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</si>
  <si>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</si>
  <si>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</si>
  <si>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</si>
  <si>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</si>
  <si>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</si>
  <si>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</si>
  <si>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</si>
  <si>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</si>
  <si>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</si>
  <si>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</si>
  <si>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</si>
  <si>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</si>
  <si>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</si>
  <si>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</si>
  <si>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</si>
  <si>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</si>
  <si>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</si>
  <si>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</si>
  <si>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</si>
  <si>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</si>
  <si>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</si>
  <si>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</si>
  <si>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</si>
  <si>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</si>
  <si>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</si>
  <si>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</si>
  <si>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</si>
  <si>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</si>
  <si>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</si>
  <si>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</si>
  <si>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</si>
  <si>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</si>
  <si>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</si>
  <si>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</si>
  <si>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</si>
  <si>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</si>
  <si>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</si>
  <si>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</si>
  <si>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</si>
  <si>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</si>
  <si>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</si>
  <si>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</si>
  <si>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</si>
  <si>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</si>
  <si>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</si>
  <si>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</si>
  <si>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</si>
  <si>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</si>
  <si>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</si>
  <si>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</si>
  <si>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</si>
  <si>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</si>
  <si>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</si>
  <si>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</si>
  <si>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</si>
  <si>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</si>
  <si>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</si>
  <si>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</si>
  <si>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</si>
  <si>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</si>
  <si>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</si>
  <si>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</si>
  <si>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</si>
  <si>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</si>
  <si>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</si>
  <si>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</si>
  <si>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</si>
  <si>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</si>
  <si>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</si>
  <si>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</si>
  <si>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</si>
  <si>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</si>
  <si>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</si>
  <si>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</si>
  <si>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</si>
  <si>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</si>
  <si>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</si>
  <si>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</si>
  <si>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</si>
  <si>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</si>
  <si>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</si>
  <si>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</si>
  <si>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</si>
  <si>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</si>
  <si>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</si>
  <si>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</si>
  <si>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</si>
  <si>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</si>
  <si>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</si>
  <si>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</si>
  <si>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</si>
  <si>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</si>
  <si>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</si>
  <si>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</si>
  <si>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</si>
  <si>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</si>
  <si>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</si>
  <si>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</si>
  <si>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</si>
  <si>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</si>
  <si>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</si>
  <si>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</si>
  <si>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</si>
  <si>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</si>
  <si>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</si>
  <si>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</si>
  <si>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</si>
  <si>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</si>
  <si>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</si>
  <si>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</si>
  <si>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</si>
  <si>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</si>
  <si>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</si>
  <si>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</si>
  <si>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</si>
  <si>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</si>
  <si>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</si>
  <si>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</si>
  <si>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</si>
  <si>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</si>
  <si>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</si>
  <si>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</si>
  <si>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</si>
  <si>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</si>
  <si>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</si>
  <si>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</si>
  <si>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</si>
  <si>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</si>
  <si>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</si>
  <si>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</si>
  <si>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</si>
  <si>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</si>
  <si>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</si>
  <si>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</si>
  <si>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</si>
  <si>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</si>
  <si>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</si>
  <si>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</si>
  <si>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</si>
  <si>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</si>
  <si>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</si>
  <si>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</si>
  <si>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</si>
  <si>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</si>
  <si>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</si>
  <si>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</si>
  <si>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</si>
  <si>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</si>
  <si>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</si>
  <si>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</si>
  <si>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</si>
  <si>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</si>
  <si>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</si>
  <si>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</si>
  <si>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</si>
  <si>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</si>
  <si>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</si>
  <si>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</si>
  <si>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</si>
  <si>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</si>
  <si>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</si>
  <si>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</si>
  <si>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</si>
  <si>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</si>
  <si>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</si>
  <si>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</si>
  <si>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</si>
  <si>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</si>
  <si>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</si>
  <si>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</si>
  <si>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</si>
  <si>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</si>
  <si>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</si>
  <si>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</si>
  <si>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</si>
  <si>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</si>
  <si>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</si>
  <si>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</si>
  <si>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</si>
  <si>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</si>
  <si>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</si>
  <si>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</si>
  <si>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</si>
  <si>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</si>
  <si>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</si>
  <si>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</si>
  <si>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</si>
  <si>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</si>
  <si>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</si>
  <si>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</si>
  <si>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</si>
  <si>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</si>
  <si>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</si>
  <si>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</si>
  <si>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</si>
  <si>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</si>
  <si>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</si>
  <si>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</si>
  <si>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</si>
  <si>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</si>
  <si>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</si>
  <si>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</si>
  <si>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</si>
  <si>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</si>
  <si>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</si>
  <si>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</si>
  <si>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</si>
  <si>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</si>
  <si>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</si>
  <si>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</si>
  <si>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</si>
  <si>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</si>
  <si>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</si>
  <si>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</si>
  <si>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</si>
  <si>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</si>
  <si>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</si>
  <si>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</si>
  <si>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</si>
  <si>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</si>
  <si>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</si>
  <si>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</si>
  <si>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</si>
  <si>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</si>
  <si>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</si>
  <si>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</si>
  <si>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</si>
  <si>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</si>
  <si>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</si>
  <si>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</si>
  <si>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</si>
  <si>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</si>
  <si>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</si>
  <si>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</si>
  <si>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</si>
  <si>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</si>
  <si>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</si>
  <si>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</si>
  <si>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</si>
  <si>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</si>
  <si>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</si>
  <si>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</si>
  <si>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</si>
  <si>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</si>
  <si>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</si>
  <si>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</si>
  <si>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</si>
  <si>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</si>
  <si>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</si>
  <si>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</si>
  <si>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</si>
  <si>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</si>
  <si>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</si>
  <si>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</si>
  <si>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</si>
  <si>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</si>
  <si>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</si>
  <si>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</si>
  <si>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</si>
  <si>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</si>
  <si>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</si>
  <si>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</si>
  <si>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</si>
  <si>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</si>
  <si>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</si>
  <si>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</si>
  <si>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</si>
  <si>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</si>
  <si>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</si>
  <si>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</si>
  <si>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</si>
  <si>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</si>
  <si>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</si>
  <si>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</si>
  <si>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</si>
  <si>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</si>
  <si>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</si>
  <si>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</si>
  <si>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</si>
  <si>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</si>
  <si>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</si>
  <si>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</si>
  <si>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</si>
  <si>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</si>
  <si>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</si>
  <si>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</si>
  <si>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</si>
  <si>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</si>
  <si>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</si>
  <si>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</si>
  <si>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</si>
  <si>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</si>
  <si>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</si>
  <si>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</si>
  <si>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</si>
  <si>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</si>
  <si>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</si>
  <si>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</si>
  <si>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</si>
  <si>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</si>
  <si>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</si>
  <si>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</si>
  <si>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</si>
  <si>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</si>
  <si>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</si>
  <si>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</si>
  <si>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</si>
  <si>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</si>
  <si>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</si>
  <si>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</si>
  <si>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</si>
  <si>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</si>
  <si>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</si>
  <si>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</si>
  <si>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</si>
  <si>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</si>
  <si>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</si>
  <si>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</si>
  <si>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</si>
  <si>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</si>
  <si>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</si>
  <si>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</si>
  <si>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</si>
  <si>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 xml:space="preserve">  R6年着工数</t>
    <phoneticPr fontId="5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</si>
  <si>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</si>
  <si>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</si>
  <si>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</si>
  <si>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</si>
  <si>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</si>
  <si>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</si>
  <si>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</si>
  <si>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5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</si>
  <si>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</si>
  <si>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</si>
  <si>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</si>
  <si>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</si>
  <si>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</si>
  <si>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</si>
  <si>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</si>
  <si>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</si>
  <si>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</si>
  <si>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</si>
  <si>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</si>
  <si>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 xml:space="preserve">  R6年累計A</t>
    <phoneticPr fontId="5"/>
  </si>
  <si>
    <t xml:space="preserve">  R7年累計B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</si>
  <si>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</si>
  <si>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</si>
  <si>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</si>
  <si>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</si>
  <si>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</si>
  <si>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</si>
  <si>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</si>
  <si>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</si>
  <si>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</si>
  <si>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</si>
  <si>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</si>
  <si>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</si>
  <si>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</si>
  <si>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</si>
  <si>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</si>
  <si>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</si>
  <si>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</si>
  <si>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</si>
  <si>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</si>
  <si>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</si>
  <si>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</si>
  <si>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</si>
  <si>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</si>
  <si>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</si>
  <si>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</si>
  <si>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令和７度</t>
    <rPh sb="0" eb="2">
      <t>レイワ</t>
    </rPh>
    <rPh sb="3" eb="4">
      <t>ド</t>
    </rPh>
    <phoneticPr fontId="5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</si>
  <si>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</si>
  <si>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</si>
  <si>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</si>
  <si>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</si>
  <si>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</si>
  <si>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</si>
  <si>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</si>
  <si>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無し</t>
    <rPh sb="0" eb="1">
      <t>ナ</t>
    </rPh>
    <phoneticPr fontId="2"/>
  </si>
  <si>
    <t>　　　　　令和７年１１月分</t>
    <rPh sb="5" eb="7">
      <t>レイワ</t>
    </rPh>
    <rPh sb="8" eb="9">
      <t>ネン</t>
    </rPh>
    <rPh sb="11" eb="12">
      <t>ガツ</t>
    </rPh>
    <rPh sb="12" eb="13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</si>
</sst>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6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/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0" xfId="0" applyNumberFormat="1" applyFont="1" applyAlignment="1">
      <alignment horizontal="center"/>
    </xf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0" fontId="29" fillId="0" borderId="0" xfId="0" applyFont="1" applyAlignment="1">
      <alignment shrinkToFit="1"/>
    </xf>
    <xf numFmtId="0" fontId="29" fillId="0" borderId="0" xfId="0" applyFont="1"/>
    <xf numFmtId="177" fontId="29" fillId="0" borderId="0" xfId="0" applyNumberFormat="1" applyFont="1"/>
    <xf numFmtId="49" fontId="29" fillId="0" borderId="0" xfId="0" applyNumberFormat="1" applyFont="1"/>
    <xf numFmtId="0" fontId="29" fillId="0" borderId="0" xfId="0" applyFont="1" applyAlignment="1">
      <alignment horizontal="left" shrinkToFit="1"/>
    </xf>
    <xf numFmtId="49" fontId="1" fillId="0" borderId="0" xfId="0" applyNumberFormat="1" applyFont="1" applyAlignment="1">
      <alignment horizontal="right"/>
    </xf>
    <xf numFmtId="37" fontId="25" fillId="5" borderId="91" xfId="0" applyNumberFormat="1" applyFont="1" applyFill="1" applyBorder="1"/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'１ページ'!$AE$35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'１ページ'!$AE$36</c:f>
              <c:strCache>
                <c:ptCount val="1"/>
                <c:pt idx="0">
                  <c:v>令和6年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'１ページ'!$AF$37:$AQ$37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  <c:pt idx="9">
                  <c:v>740</c:v>
                </c:pt>
                <c:pt idx="10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'１ページ'!$AF$22:$AQ$22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'１ページ'!$AF$23:$AQ$23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  <c:pt idx="102">
                  <c:v>198</c:v>
                </c:pt>
                <c:pt idx="103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  <c:pt idx="102">
                  <c:v>174</c:v>
                </c:pt>
                <c:pt idx="103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  <c:pt idx="102">
                  <c:v>59</c:v>
                </c:pt>
                <c:pt idx="10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  <c:pt idx="102">
                  <c:v>60</c:v>
                </c:pt>
                <c:pt idx="10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  <c:pt idx="102">
                  <c:v>12</c:v>
                </c:pt>
                <c:pt idx="10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  <c:pt idx="102">
                  <c:v>86</c:v>
                </c:pt>
                <c:pt idx="10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  <c:pt idx="102">
                  <c:v>151</c:v>
                </c:pt>
                <c:pt idx="103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  <c:pt idx="102">
                  <c:v>313</c:v>
                </c:pt>
                <c:pt idx="103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  <c:pt idx="102">
                  <c:v>301</c:v>
                </c:pt>
                <c:pt idx="103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  <c:pt idx="102">
                  <c:v>124</c:v>
                </c:pt>
                <c:pt idx="103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  <c:pt idx="90">
                  <c:v>2.1700879765395893</c:v>
                </c:pt>
                <c:pt idx="91">
                  <c:v>1.2257462686567164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  <c:pt idx="90">
                  <c:v>1.3090909090909091</c:v>
                </c:pt>
                <c:pt idx="91">
                  <c:v>0.83783783783783783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  <c:pt idx="90">
                  <c:v>2.0523809523809522</c:v>
                </c:pt>
                <c:pt idx="91">
                  <c:v>1.3363095238095237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  <c:pt idx="90">
                  <c:v>3.1184210526315788</c:v>
                </c:pt>
                <c:pt idx="91">
                  <c:v>1.0858895705521472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555875430406034"/>
          <c:y val="0.16100704195192383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  <sheetName val="B018 (2)"/>
    </sheetNames>
    <sheetDataSet>
      <sheetData sheetId="0"/>
      <sheetData sheetId="1">
        <row r="5">
          <cell r="B5" t="str">
            <v>構造</v>
          </cell>
          <cell r="D5" t="str">
            <v>総　　計</v>
          </cell>
        </row>
        <row r="6">
          <cell r="B6" t="str">
            <v>建て方</v>
          </cell>
          <cell r="D6" t="str">
            <v>小計</v>
          </cell>
        </row>
        <row r="7">
          <cell r="B7" t="str">
            <v>利用関係</v>
          </cell>
          <cell r="D7" t="str">
            <v>戸数  　（戸）</v>
          </cell>
        </row>
        <row r="8">
          <cell r="B8" t="str">
            <v>07201福島市</v>
          </cell>
          <cell r="D8">
            <v>74</v>
          </cell>
          <cell r="E8">
            <v>5844</v>
          </cell>
          <cell r="F8">
            <v>39</v>
          </cell>
          <cell r="G8">
            <v>4389</v>
          </cell>
          <cell r="H8">
            <v>35</v>
          </cell>
          <cell r="I8">
            <v>1455</v>
          </cell>
          <cell r="J8">
            <v>0</v>
          </cell>
          <cell r="K8">
            <v>0</v>
          </cell>
          <cell r="L8">
            <v>68</v>
          </cell>
        </row>
        <row r="9">
          <cell r="B9" t="str">
            <v>持家</v>
          </cell>
          <cell r="D9">
            <v>24</v>
          </cell>
          <cell r="E9">
            <v>2839</v>
          </cell>
          <cell r="F9">
            <v>24</v>
          </cell>
          <cell r="G9">
            <v>2839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24</v>
          </cell>
        </row>
        <row r="10">
          <cell r="B10" t="str">
            <v>貸家</v>
          </cell>
          <cell r="D10">
            <v>35</v>
          </cell>
          <cell r="E10">
            <v>1455</v>
          </cell>
          <cell r="F10">
            <v>0</v>
          </cell>
          <cell r="G10">
            <v>0</v>
          </cell>
          <cell r="H10">
            <v>35</v>
          </cell>
          <cell r="I10">
            <v>1455</v>
          </cell>
          <cell r="J10">
            <v>0</v>
          </cell>
          <cell r="K10">
            <v>0</v>
          </cell>
          <cell r="L10">
            <v>29</v>
          </cell>
        </row>
        <row r="11">
          <cell r="B11" t="str">
            <v>給与住宅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分譲住宅</v>
          </cell>
          <cell r="D12">
            <v>15</v>
          </cell>
          <cell r="E12">
            <v>1550</v>
          </cell>
          <cell r="F12">
            <v>15</v>
          </cell>
          <cell r="G12">
            <v>1550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15</v>
          </cell>
        </row>
        <row r="13">
          <cell r="B13" t="str">
            <v>07202会津若松市</v>
          </cell>
          <cell r="D13">
            <v>5</v>
          </cell>
          <cell r="E13">
            <v>588</v>
          </cell>
          <cell r="F13">
            <v>5</v>
          </cell>
          <cell r="G13">
            <v>588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</v>
          </cell>
        </row>
        <row r="14">
          <cell r="B14" t="str">
            <v>持家</v>
          </cell>
          <cell r="D14">
            <v>5</v>
          </cell>
          <cell r="E14">
            <v>588</v>
          </cell>
          <cell r="F14">
            <v>5</v>
          </cell>
          <cell r="G14">
            <v>588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</v>
          </cell>
        </row>
        <row r="15">
          <cell r="B15" t="str">
            <v>貸家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給与住宅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分譲住宅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07203郡山市</v>
          </cell>
          <cell r="D18">
            <v>121</v>
          </cell>
          <cell r="E18">
            <v>9467</v>
          </cell>
          <cell r="F18">
            <v>50</v>
          </cell>
          <cell r="G18">
            <v>5761</v>
          </cell>
          <cell r="H18">
            <v>32</v>
          </cell>
          <cell r="I18">
            <v>1692</v>
          </cell>
          <cell r="J18">
            <v>39</v>
          </cell>
          <cell r="K18">
            <v>2014</v>
          </cell>
          <cell r="L18">
            <v>72</v>
          </cell>
        </row>
        <row r="19">
          <cell r="B19" t="str">
            <v>持家</v>
          </cell>
          <cell r="D19">
            <v>36</v>
          </cell>
          <cell r="E19">
            <v>4308</v>
          </cell>
          <cell r="F19">
            <v>36</v>
          </cell>
          <cell r="G19">
            <v>4308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33</v>
          </cell>
        </row>
        <row r="20">
          <cell r="B20" t="str">
            <v>貸家</v>
          </cell>
          <cell r="D20">
            <v>71</v>
          </cell>
          <cell r="E20">
            <v>3706</v>
          </cell>
          <cell r="F20">
            <v>0</v>
          </cell>
          <cell r="G20">
            <v>0</v>
          </cell>
          <cell r="H20">
            <v>32</v>
          </cell>
          <cell r="I20">
            <v>1692</v>
          </cell>
          <cell r="J20">
            <v>39</v>
          </cell>
          <cell r="K20">
            <v>2014</v>
          </cell>
          <cell r="L20">
            <v>25</v>
          </cell>
        </row>
        <row r="21">
          <cell r="B21" t="str">
            <v>給与住宅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分譲住宅</v>
          </cell>
          <cell r="D22">
            <v>14</v>
          </cell>
          <cell r="E22">
            <v>1453</v>
          </cell>
          <cell r="F22">
            <v>14</v>
          </cell>
          <cell r="G22">
            <v>1453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14</v>
          </cell>
        </row>
        <row r="23">
          <cell r="B23" t="str">
            <v>07204いわき市</v>
          </cell>
          <cell r="D23">
            <v>76</v>
          </cell>
          <cell r="E23">
            <v>6977</v>
          </cell>
          <cell r="F23">
            <v>55</v>
          </cell>
          <cell r="G23">
            <v>6000</v>
          </cell>
          <cell r="H23">
            <v>12</v>
          </cell>
          <cell r="I23">
            <v>527</v>
          </cell>
          <cell r="J23">
            <v>9</v>
          </cell>
          <cell r="K23">
            <v>450</v>
          </cell>
          <cell r="L23">
            <v>65</v>
          </cell>
        </row>
        <row r="24">
          <cell r="B24" t="str">
            <v>持家</v>
          </cell>
          <cell r="D24">
            <v>33</v>
          </cell>
          <cell r="E24">
            <v>3630</v>
          </cell>
          <cell r="F24">
            <v>33</v>
          </cell>
          <cell r="G24">
            <v>3630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31</v>
          </cell>
        </row>
        <row r="25">
          <cell r="B25" t="str">
            <v>貸家</v>
          </cell>
          <cell r="D25">
            <v>23</v>
          </cell>
          <cell r="E25">
            <v>1135</v>
          </cell>
          <cell r="F25">
            <v>2</v>
          </cell>
          <cell r="G25">
            <v>158</v>
          </cell>
          <cell r="H25">
            <v>12</v>
          </cell>
          <cell r="I25">
            <v>527</v>
          </cell>
          <cell r="J25">
            <v>9</v>
          </cell>
          <cell r="K25">
            <v>450</v>
          </cell>
          <cell r="L25">
            <v>14</v>
          </cell>
        </row>
        <row r="26">
          <cell r="B26" t="str">
            <v>給与住宅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分譲住宅</v>
          </cell>
          <cell r="D27">
            <v>20</v>
          </cell>
          <cell r="E27">
            <v>2212</v>
          </cell>
          <cell r="F27">
            <v>20</v>
          </cell>
          <cell r="G27">
            <v>2212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20</v>
          </cell>
        </row>
        <row r="28">
          <cell r="B28" t="str">
            <v>07205白河市</v>
          </cell>
          <cell r="D28">
            <v>2</v>
          </cell>
          <cell r="E28">
            <v>194</v>
          </cell>
          <cell r="F28">
            <v>2</v>
          </cell>
          <cell r="G28">
            <v>194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</v>
          </cell>
        </row>
        <row r="29">
          <cell r="B29" t="str">
            <v>持家</v>
          </cell>
          <cell r="D29">
            <v>2</v>
          </cell>
          <cell r="E29">
            <v>194</v>
          </cell>
          <cell r="F29">
            <v>2</v>
          </cell>
          <cell r="G29">
            <v>194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B30" t="str">
            <v>貸家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給与住宅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分譲住宅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07207須賀川市</v>
          </cell>
          <cell r="D33">
            <v>9</v>
          </cell>
          <cell r="E33">
            <v>960</v>
          </cell>
          <cell r="F33">
            <v>9</v>
          </cell>
          <cell r="G33">
            <v>960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9</v>
          </cell>
        </row>
        <row r="34">
          <cell r="B34" t="str">
            <v>持家</v>
          </cell>
          <cell r="D34">
            <v>7</v>
          </cell>
          <cell r="E34">
            <v>801</v>
          </cell>
          <cell r="F34">
            <v>7</v>
          </cell>
          <cell r="G34">
            <v>801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</v>
          </cell>
        </row>
        <row r="35">
          <cell r="B35" t="str">
            <v>貸家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給与住宅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分譲住宅</v>
          </cell>
          <cell r="D37">
            <v>2</v>
          </cell>
          <cell r="E37">
            <v>159</v>
          </cell>
          <cell r="F37">
            <v>2</v>
          </cell>
          <cell r="G37">
            <v>159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</v>
          </cell>
        </row>
        <row r="38">
          <cell r="B38" t="str">
            <v>07208喜多方市</v>
          </cell>
          <cell r="D38">
            <v>5</v>
          </cell>
          <cell r="E38">
            <v>497</v>
          </cell>
          <cell r="F38">
            <v>5</v>
          </cell>
          <cell r="G38">
            <v>497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</v>
          </cell>
        </row>
        <row r="39">
          <cell r="B39" t="str">
            <v>持家</v>
          </cell>
          <cell r="D39">
            <v>3</v>
          </cell>
          <cell r="E39">
            <v>276</v>
          </cell>
          <cell r="F39">
            <v>3</v>
          </cell>
          <cell r="G39">
            <v>276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</row>
        <row r="40">
          <cell r="B40" t="str">
            <v>貸家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給与住宅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分譲住宅</v>
          </cell>
          <cell r="D42">
            <v>2</v>
          </cell>
          <cell r="E42">
            <v>221</v>
          </cell>
          <cell r="F42">
            <v>2</v>
          </cell>
          <cell r="G42">
            <v>221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</row>
        <row r="43">
          <cell r="B43" t="str">
            <v>07209相馬市</v>
          </cell>
          <cell r="D43">
            <v>4</v>
          </cell>
          <cell r="E43">
            <v>295</v>
          </cell>
          <cell r="F43">
            <v>4</v>
          </cell>
          <cell r="G43">
            <v>295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</row>
        <row r="44">
          <cell r="B44" t="str">
            <v>持家</v>
          </cell>
          <cell r="D44">
            <v>4</v>
          </cell>
          <cell r="E44">
            <v>295</v>
          </cell>
          <cell r="F44">
            <v>4</v>
          </cell>
          <cell r="G44">
            <v>295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</v>
          </cell>
        </row>
        <row r="45">
          <cell r="B45" t="str">
            <v>貸家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給与住宅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分譲住宅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07210二本松市</v>
          </cell>
          <cell r="D48">
            <v>5</v>
          </cell>
          <cell r="E48">
            <v>462</v>
          </cell>
          <cell r="F48">
            <v>5</v>
          </cell>
          <cell r="G48">
            <v>462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5</v>
          </cell>
        </row>
        <row r="49">
          <cell r="B49" t="str">
            <v>持家</v>
          </cell>
          <cell r="D49">
            <v>5</v>
          </cell>
          <cell r="E49">
            <v>462</v>
          </cell>
          <cell r="F49">
            <v>5</v>
          </cell>
          <cell r="G49">
            <v>462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</v>
          </cell>
        </row>
        <row r="50">
          <cell r="B50" t="str">
            <v>貸家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B51" t="str">
            <v>給与住宅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分譲住宅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07211田村市</v>
          </cell>
          <cell r="D53">
            <v>4</v>
          </cell>
          <cell r="E53">
            <v>465</v>
          </cell>
          <cell r="F53">
            <v>4</v>
          </cell>
          <cell r="G53">
            <v>465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4</v>
          </cell>
        </row>
        <row r="54">
          <cell r="B54" t="str">
            <v>持家</v>
          </cell>
          <cell r="D54">
            <v>4</v>
          </cell>
          <cell r="E54">
            <v>465</v>
          </cell>
          <cell r="F54">
            <v>4</v>
          </cell>
          <cell r="G54">
            <v>465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</v>
          </cell>
        </row>
        <row r="55">
          <cell r="B55" t="str">
            <v>貸家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給与住宅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分譲住宅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07212南相馬市</v>
          </cell>
          <cell r="D58">
            <v>14</v>
          </cell>
          <cell r="E58">
            <v>1286</v>
          </cell>
          <cell r="F58">
            <v>8</v>
          </cell>
          <cell r="G58">
            <v>994</v>
          </cell>
          <cell r="H58">
            <v>6</v>
          </cell>
          <cell r="I58">
            <v>292</v>
          </cell>
          <cell r="J58">
            <v>0</v>
          </cell>
          <cell r="K58">
            <v>0</v>
          </cell>
          <cell r="L58">
            <v>14</v>
          </cell>
        </row>
        <row r="59">
          <cell r="B59" t="str">
            <v>持家</v>
          </cell>
          <cell r="D59">
            <v>7</v>
          </cell>
          <cell r="E59">
            <v>852</v>
          </cell>
          <cell r="F59">
            <v>7</v>
          </cell>
          <cell r="G59">
            <v>852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</v>
          </cell>
        </row>
        <row r="60">
          <cell r="B60" t="str">
            <v>貸家</v>
          </cell>
          <cell r="D60">
            <v>6</v>
          </cell>
          <cell r="E60">
            <v>292</v>
          </cell>
          <cell r="F60">
            <v>0</v>
          </cell>
          <cell r="G60">
            <v>0</v>
          </cell>
          <cell r="H60">
            <v>6</v>
          </cell>
          <cell r="I60">
            <v>292</v>
          </cell>
          <cell r="J60">
            <v>0</v>
          </cell>
          <cell r="K60">
            <v>0</v>
          </cell>
          <cell r="L60">
            <v>6</v>
          </cell>
        </row>
        <row r="61">
          <cell r="B61" t="str">
            <v>給与住宅</v>
          </cell>
          <cell r="D61">
            <v>1</v>
          </cell>
          <cell r="E61">
            <v>142</v>
          </cell>
          <cell r="F61">
            <v>1</v>
          </cell>
          <cell r="G61">
            <v>142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</v>
          </cell>
        </row>
        <row r="62">
          <cell r="B62" t="str">
            <v>分譲住宅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 t="str">
            <v>07213伊達市</v>
          </cell>
          <cell r="D63">
            <v>7</v>
          </cell>
          <cell r="E63">
            <v>747</v>
          </cell>
          <cell r="F63">
            <v>7</v>
          </cell>
          <cell r="G63">
            <v>747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</v>
          </cell>
        </row>
        <row r="64">
          <cell r="B64" t="str">
            <v>持家</v>
          </cell>
          <cell r="D64">
            <v>7</v>
          </cell>
          <cell r="E64">
            <v>747</v>
          </cell>
          <cell r="F64">
            <v>7</v>
          </cell>
          <cell r="G64">
            <v>747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</v>
          </cell>
        </row>
        <row r="65">
          <cell r="B65" t="str">
            <v>貸家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給与住宅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分譲住宅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07214本宮市</v>
          </cell>
          <cell r="D68">
            <v>13</v>
          </cell>
          <cell r="E68">
            <v>1254</v>
          </cell>
          <cell r="F68">
            <v>13</v>
          </cell>
          <cell r="G68">
            <v>1254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13</v>
          </cell>
        </row>
        <row r="69">
          <cell r="B69" t="str">
            <v>持家</v>
          </cell>
          <cell r="D69">
            <v>6</v>
          </cell>
          <cell r="E69">
            <v>605</v>
          </cell>
          <cell r="F69">
            <v>6</v>
          </cell>
          <cell r="G69">
            <v>605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</v>
          </cell>
        </row>
        <row r="70">
          <cell r="B70" t="str">
            <v>貸家</v>
          </cell>
          <cell r="D70">
            <v>2</v>
          </cell>
          <cell r="E70">
            <v>102</v>
          </cell>
          <cell r="F70">
            <v>2</v>
          </cell>
          <cell r="G70">
            <v>102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</v>
          </cell>
        </row>
        <row r="71">
          <cell r="B71" t="str">
            <v>給与住宅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 t="str">
            <v>分譲住宅</v>
          </cell>
          <cell r="D72">
            <v>5</v>
          </cell>
          <cell r="E72">
            <v>547</v>
          </cell>
          <cell r="F72">
            <v>5</v>
          </cell>
          <cell r="G72">
            <v>547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</v>
          </cell>
        </row>
        <row r="73">
          <cell r="B73" t="str">
            <v>07320安達郡</v>
          </cell>
          <cell r="D73">
            <v>2</v>
          </cell>
          <cell r="E73">
            <v>210</v>
          </cell>
          <cell r="F73">
            <v>2</v>
          </cell>
          <cell r="G73">
            <v>210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</v>
          </cell>
        </row>
        <row r="74">
          <cell r="B74" t="str">
            <v>持家</v>
          </cell>
          <cell r="D74">
            <v>2</v>
          </cell>
          <cell r="E74">
            <v>210</v>
          </cell>
          <cell r="F74">
            <v>2</v>
          </cell>
          <cell r="G74">
            <v>210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</v>
          </cell>
        </row>
        <row r="75">
          <cell r="B75" t="str">
            <v>貸家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給与住宅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分譲住宅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07322大玉村</v>
          </cell>
          <cell r="D78">
            <v>2</v>
          </cell>
          <cell r="E78">
            <v>210</v>
          </cell>
          <cell r="F78">
            <v>2</v>
          </cell>
          <cell r="G78">
            <v>210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</v>
          </cell>
        </row>
        <row r="79">
          <cell r="B79" t="str">
            <v>持家</v>
          </cell>
          <cell r="D79">
            <v>2</v>
          </cell>
          <cell r="E79">
            <v>210</v>
          </cell>
          <cell r="F79">
            <v>2</v>
          </cell>
          <cell r="G79">
            <v>210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</v>
          </cell>
        </row>
        <row r="80">
          <cell r="B80" t="str">
            <v>貸家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給与住宅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分譲住宅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B83" t="str">
            <v>07340岩瀬郡</v>
          </cell>
          <cell r="D83">
            <v>8</v>
          </cell>
          <cell r="E83">
            <v>813</v>
          </cell>
          <cell r="F83">
            <v>8</v>
          </cell>
          <cell r="G83">
            <v>813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8</v>
          </cell>
        </row>
        <row r="84">
          <cell r="B84" t="str">
            <v>持家</v>
          </cell>
          <cell r="D84">
            <v>6</v>
          </cell>
          <cell r="E84">
            <v>590</v>
          </cell>
          <cell r="F84">
            <v>6</v>
          </cell>
          <cell r="G84">
            <v>590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6</v>
          </cell>
        </row>
        <row r="85">
          <cell r="B85" t="str">
            <v>貸家</v>
          </cell>
          <cell r="D85">
            <v>2</v>
          </cell>
          <cell r="E85">
            <v>223</v>
          </cell>
          <cell r="F85">
            <v>2</v>
          </cell>
          <cell r="G85">
            <v>223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</v>
          </cell>
        </row>
        <row r="86">
          <cell r="B86" t="str">
            <v>給与住宅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B87" t="str">
            <v>分譲住宅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07342鏡石町</v>
          </cell>
          <cell r="D88">
            <v>5</v>
          </cell>
          <cell r="E88">
            <v>501</v>
          </cell>
          <cell r="F88">
            <v>5</v>
          </cell>
          <cell r="G88">
            <v>501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</v>
          </cell>
        </row>
        <row r="89">
          <cell r="B89" t="str">
            <v>持家</v>
          </cell>
          <cell r="D89">
            <v>3</v>
          </cell>
          <cell r="E89">
            <v>278</v>
          </cell>
          <cell r="F89">
            <v>3</v>
          </cell>
          <cell r="G89">
            <v>278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3</v>
          </cell>
        </row>
        <row r="90">
          <cell r="B90" t="str">
            <v>貸家</v>
          </cell>
          <cell r="D90">
            <v>2</v>
          </cell>
          <cell r="E90">
            <v>223</v>
          </cell>
          <cell r="F90">
            <v>2</v>
          </cell>
          <cell r="G90">
            <v>223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</v>
          </cell>
        </row>
        <row r="91">
          <cell r="B91" t="str">
            <v>給与住宅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 t="str">
            <v>分譲住宅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B93" t="str">
            <v>07344天栄村</v>
          </cell>
          <cell r="D93">
            <v>3</v>
          </cell>
          <cell r="E93">
            <v>312</v>
          </cell>
          <cell r="F93">
            <v>3</v>
          </cell>
          <cell r="G93">
            <v>312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3</v>
          </cell>
        </row>
        <row r="94">
          <cell r="B94" t="str">
            <v>持家</v>
          </cell>
          <cell r="D94">
            <v>3</v>
          </cell>
          <cell r="E94">
            <v>312</v>
          </cell>
          <cell r="F94">
            <v>3</v>
          </cell>
          <cell r="G94">
            <v>312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3</v>
          </cell>
        </row>
        <row r="95">
          <cell r="B95" t="str">
            <v>貸家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給与住宅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分譲住宅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07420河沼郡</v>
          </cell>
          <cell r="D98">
            <v>2</v>
          </cell>
          <cell r="E98">
            <v>252</v>
          </cell>
          <cell r="F98">
            <v>2</v>
          </cell>
          <cell r="G98">
            <v>252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2</v>
          </cell>
        </row>
        <row r="99">
          <cell r="B99" t="str">
            <v>持家</v>
          </cell>
          <cell r="D99">
            <v>2</v>
          </cell>
          <cell r="E99">
            <v>252</v>
          </cell>
          <cell r="F99">
            <v>2</v>
          </cell>
          <cell r="G99">
            <v>252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</row>
        <row r="100">
          <cell r="B100" t="str">
            <v>貸家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給与住宅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分譲住宅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B103" t="str">
            <v>07421会津坂下町</v>
          </cell>
          <cell r="D103">
            <v>1</v>
          </cell>
          <cell r="E103">
            <v>110</v>
          </cell>
          <cell r="F103">
            <v>1</v>
          </cell>
          <cell r="G103">
            <v>110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</v>
          </cell>
        </row>
        <row r="104">
          <cell r="B104" t="str">
            <v>持家</v>
          </cell>
          <cell r="D104">
            <v>1</v>
          </cell>
          <cell r="E104">
            <v>110</v>
          </cell>
          <cell r="F104">
            <v>1</v>
          </cell>
          <cell r="G104">
            <v>110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</v>
          </cell>
        </row>
        <row r="105">
          <cell r="B105" t="str">
            <v>貸家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給与住宅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分譲住宅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B108" t="str">
            <v>07422湯川村</v>
          </cell>
          <cell r="D108">
            <v>1</v>
          </cell>
          <cell r="E108">
            <v>142</v>
          </cell>
          <cell r="F108">
            <v>1</v>
          </cell>
          <cell r="G108">
            <v>142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</v>
          </cell>
        </row>
        <row r="109">
          <cell r="B109" t="str">
            <v>持家</v>
          </cell>
          <cell r="D109">
            <v>1</v>
          </cell>
          <cell r="E109">
            <v>142</v>
          </cell>
          <cell r="F109">
            <v>1</v>
          </cell>
          <cell r="G109">
            <v>142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</v>
          </cell>
        </row>
        <row r="110">
          <cell r="B110" t="str">
            <v>貸家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B111" t="str">
            <v>給与住宅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B112" t="str">
            <v>分譲住宅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B113" t="str">
            <v>07440大沼郡</v>
          </cell>
          <cell r="D113">
            <v>2</v>
          </cell>
          <cell r="E113">
            <v>271</v>
          </cell>
          <cell r="F113">
            <v>2</v>
          </cell>
          <cell r="G113">
            <v>271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</v>
          </cell>
        </row>
        <row r="114">
          <cell r="B114" t="str">
            <v>持家</v>
          </cell>
          <cell r="D114">
            <v>2</v>
          </cell>
          <cell r="E114">
            <v>271</v>
          </cell>
          <cell r="F114">
            <v>2</v>
          </cell>
          <cell r="G114">
            <v>271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</row>
        <row r="115">
          <cell r="B115" t="str">
            <v>貸家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B116" t="str">
            <v>給与住宅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B117" t="str">
            <v>分譲住宅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B118" t="str">
            <v>07447会津美里町</v>
          </cell>
          <cell r="D118">
            <v>2</v>
          </cell>
          <cell r="E118">
            <v>271</v>
          </cell>
          <cell r="F118">
            <v>2</v>
          </cell>
          <cell r="G118">
            <v>271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</row>
        <row r="119">
          <cell r="B119" t="str">
            <v>持家</v>
          </cell>
          <cell r="D119">
            <v>2</v>
          </cell>
          <cell r="E119">
            <v>271</v>
          </cell>
          <cell r="F119">
            <v>2</v>
          </cell>
          <cell r="G119">
            <v>271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</row>
        <row r="120">
          <cell r="B120" t="str">
            <v>貸家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B121" t="str">
            <v>給与住宅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B122" t="str">
            <v>分譲住宅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B123" t="str">
            <v>07460西白河郡</v>
          </cell>
          <cell r="D123">
            <v>13</v>
          </cell>
          <cell r="E123">
            <v>1545</v>
          </cell>
          <cell r="F123">
            <v>13</v>
          </cell>
          <cell r="G123">
            <v>1545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11</v>
          </cell>
        </row>
        <row r="124">
          <cell r="B124" t="str">
            <v>持家</v>
          </cell>
          <cell r="D124">
            <v>8</v>
          </cell>
          <cell r="E124">
            <v>1007</v>
          </cell>
          <cell r="F124">
            <v>8</v>
          </cell>
          <cell r="G124">
            <v>1007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6</v>
          </cell>
        </row>
        <row r="125">
          <cell r="B125" t="str">
            <v>貸家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B126" t="str">
            <v>給与住宅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B127" t="str">
            <v>分譲住宅</v>
          </cell>
          <cell r="D127">
            <v>5</v>
          </cell>
          <cell r="E127">
            <v>538</v>
          </cell>
          <cell r="F127">
            <v>5</v>
          </cell>
          <cell r="G127">
            <v>538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5</v>
          </cell>
        </row>
        <row r="128">
          <cell r="B128" t="str">
            <v>07461西郷村</v>
          </cell>
          <cell r="D128">
            <v>9</v>
          </cell>
          <cell r="E128">
            <v>1089</v>
          </cell>
          <cell r="F128">
            <v>9</v>
          </cell>
          <cell r="G128">
            <v>1089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</v>
          </cell>
        </row>
        <row r="129">
          <cell r="B129" t="str">
            <v>持家</v>
          </cell>
          <cell r="D129">
            <v>6</v>
          </cell>
          <cell r="E129">
            <v>765</v>
          </cell>
          <cell r="F129">
            <v>6</v>
          </cell>
          <cell r="G129">
            <v>765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</v>
          </cell>
        </row>
        <row r="130">
          <cell r="B130" t="str">
            <v>貸家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B131" t="str">
            <v>給与住宅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B132" t="str">
            <v>分譲住宅</v>
          </cell>
          <cell r="D132">
            <v>3</v>
          </cell>
          <cell r="E132">
            <v>324</v>
          </cell>
          <cell r="F132">
            <v>3</v>
          </cell>
          <cell r="G132">
            <v>324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3</v>
          </cell>
        </row>
        <row r="133">
          <cell r="B133" t="str">
            <v>07465中島村</v>
          </cell>
          <cell r="D133">
            <v>2</v>
          </cell>
          <cell r="E133">
            <v>214</v>
          </cell>
          <cell r="F133">
            <v>2</v>
          </cell>
          <cell r="G133">
            <v>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2</v>
          </cell>
        </row>
        <row r="134">
          <cell r="B134" t="str">
            <v>持家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B135" t="str">
            <v>貸家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 t="str">
            <v>給与住宅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分譲住宅</v>
          </cell>
          <cell r="D137">
            <v>2</v>
          </cell>
          <cell r="E137">
            <v>214</v>
          </cell>
          <cell r="F137">
            <v>2</v>
          </cell>
          <cell r="G137">
            <v>214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</v>
          </cell>
        </row>
        <row r="138">
          <cell r="B138" t="str">
            <v>07466矢吹町</v>
          </cell>
          <cell r="D138">
            <v>2</v>
          </cell>
          <cell r="E138">
            <v>242</v>
          </cell>
          <cell r="F138">
            <v>2</v>
          </cell>
          <cell r="G138">
            <v>242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</row>
        <row r="139">
          <cell r="B139" t="str">
            <v>持家</v>
          </cell>
          <cell r="D139">
            <v>2</v>
          </cell>
          <cell r="E139">
            <v>242</v>
          </cell>
          <cell r="F139">
            <v>2</v>
          </cell>
          <cell r="G139">
            <v>242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</v>
          </cell>
        </row>
        <row r="140">
          <cell r="B140" t="str">
            <v>貸家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B141" t="str">
            <v>給与住宅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B142" t="str">
            <v>分譲住宅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B143" t="str">
            <v>07480東白川郡</v>
          </cell>
          <cell r="D143">
            <v>4</v>
          </cell>
          <cell r="E143">
            <v>392</v>
          </cell>
          <cell r="F143">
            <v>4</v>
          </cell>
          <cell r="G143">
            <v>392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4</v>
          </cell>
        </row>
        <row r="144">
          <cell r="B144" t="str">
            <v>持家</v>
          </cell>
          <cell r="D144">
            <v>1</v>
          </cell>
          <cell r="E144">
            <v>76</v>
          </cell>
          <cell r="F144">
            <v>1</v>
          </cell>
          <cell r="G144">
            <v>76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</row>
        <row r="145">
          <cell r="B145" t="str">
            <v>貸家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B146" t="str">
            <v>給与住宅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B147" t="str">
            <v>分譲住宅</v>
          </cell>
          <cell r="D147">
            <v>3</v>
          </cell>
          <cell r="E147">
            <v>316</v>
          </cell>
          <cell r="F147">
            <v>3</v>
          </cell>
          <cell r="G147">
            <v>316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3</v>
          </cell>
        </row>
        <row r="148">
          <cell r="B148" t="str">
            <v>07481棚倉町</v>
          </cell>
          <cell r="D148">
            <v>1</v>
          </cell>
          <cell r="E148">
            <v>76</v>
          </cell>
          <cell r="F148">
            <v>1</v>
          </cell>
          <cell r="G148">
            <v>76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</row>
        <row r="149">
          <cell r="B149" t="str">
            <v>持家</v>
          </cell>
          <cell r="D149">
            <v>1</v>
          </cell>
          <cell r="E149">
            <v>76</v>
          </cell>
          <cell r="F149">
            <v>1</v>
          </cell>
          <cell r="G149">
            <v>76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</v>
          </cell>
        </row>
        <row r="150">
          <cell r="B150" t="str">
            <v>貸家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給与住宅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分譲住宅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07483塙町</v>
          </cell>
          <cell r="D153">
            <v>3</v>
          </cell>
          <cell r="E153">
            <v>316</v>
          </cell>
          <cell r="F153">
            <v>3</v>
          </cell>
          <cell r="G153">
            <v>316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</v>
          </cell>
        </row>
        <row r="154">
          <cell r="B154" t="str">
            <v>持家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貸家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給与住宅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分譲住宅</v>
          </cell>
          <cell r="D157">
            <v>3</v>
          </cell>
          <cell r="E157">
            <v>316</v>
          </cell>
          <cell r="F157">
            <v>3</v>
          </cell>
          <cell r="G157">
            <v>316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3</v>
          </cell>
        </row>
        <row r="158">
          <cell r="B158" t="str">
            <v>07500石川郡</v>
          </cell>
          <cell r="D158">
            <v>2</v>
          </cell>
          <cell r="E158">
            <v>215</v>
          </cell>
          <cell r="F158">
            <v>2</v>
          </cell>
          <cell r="G158">
            <v>215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</v>
          </cell>
        </row>
        <row r="159">
          <cell r="B159" t="str">
            <v>持家</v>
          </cell>
          <cell r="D159">
            <v>2</v>
          </cell>
          <cell r="E159">
            <v>215</v>
          </cell>
          <cell r="F159">
            <v>2</v>
          </cell>
          <cell r="G159">
            <v>215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</v>
          </cell>
        </row>
        <row r="160">
          <cell r="B160" t="str">
            <v>貸家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B161" t="str">
            <v>給与住宅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B162" t="str">
            <v>分譲住宅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 t="str">
            <v>07502玉川村</v>
          </cell>
          <cell r="D163">
            <v>2</v>
          </cell>
          <cell r="E163">
            <v>215</v>
          </cell>
          <cell r="F163">
            <v>2</v>
          </cell>
          <cell r="G163">
            <v>215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2</v>
          </cell>
        </row>
        <row r="164">
          <cell r="B164" t="str">
            <v>持家</v>
          </cell>
          <cell r="D164">
            <v>2</v>
          </cell>
          <cell r="E164">
            <v>215</v>
          </cell>
          <cell r="F164">
            <v>2</v>
          </cell>
          <cell r="G164">
            <v>215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</v>
          </cell>
        </row>
        <row r="165">
          <cell r="B165" t="str">
            <v>貸家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B166" t="str">
            <v>給与住宅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B167" t="str">
            <v>分譲住宅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07520田村郡</v>
          </cell>
          <cell r="D168">
            <v>3</v>
          </cell>
          <cell r="E168">
            <v>299</v>
          </cell>
          <cell r="F168">
            <v>3</v>
          </cell>
          <cell r="G168">
            <v>299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</v>
          </cell>
        </row>
        <row r="169">
          <cell r="B169" t="str">
            <v>持家</v>
          </cell>
          <cell r="D169">
            <v>3</v>
          </cell>
          <cell r="E169">
            <v>299</v>
          </cell>
          <cell r="F169">
            <v>3</v>
          </cell>
          <cell r="G169">
            <v>299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</v>
          </cell>
        </row>
        <row r="170">
          <cell r="B170" t="str">
            <v>貸家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B171" t="str">
            <v>給与住宅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B172" t="str">
            <v>分譲住宅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B173" t="str">
            <v>07521三春町</v>
          </cell>
          <cell r="D173">
            <v>1</v>
          </cell>
          <cell r="E173">
            <v>92</v>
          </cell>
          <cell r="F173">
            <v>1</v>
          </cell>
          <cell r="G173">
            <v>92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</v>
          </cell>
        </row>
        <row r="174">
          <cell r="B174" t="str">
            <v>持家</v>
          </cell>
          <cell r="D174">
            <v>1</v>
          </cell>
          <cell r="E174">
            <v>92</v>
          </cell>
          <cell r="F174">
            <v>1</v>
          </cell>
          <cell r="G174">
            <v>92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</row>
        <row r="175">
          <cell r="B175" t="str">
            <v>貸家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給与住宅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B177" t="str">
            <v>分譲住宅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B178" t="str">
            <v>07522小野町</v>
          </cell>
          <cell r="D178">
            <v>2</v>
          </cell>
          <cell r="E178">
            <v>207</v>
          </cell>
          <cell r="F178">
            <v>2</v>
          </cell>
          <cell r="G178">
            <v>207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</v>
          </cell>
        </row>
        <row r="179">
          <cell r="B179" t="str">
            <v>持家</v>
          </cell>
          <cell r="D179">
            <v>2</v>
          </cell>
          <cell r="E179">
            <v>207</v>
          </cell>
          <cell r="F179">
            <v>2</v>
          </cell>
          <cell r="G179">
            <v>207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</row>
        <row r="180">
          <cell r="B180" t="str">
            <v>貸家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B181" t="str">
            <v>給与住宅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B182" t="str">
            <v>分譲住宅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B183" t="str">
            <v>07540双葉郡</v>
          </cell>
          <cell r="D183">
            <v>25</v>
          </cell>
          <cell r="E183">
            <v>1086</v>
          </cell>
          <cell r="F183">
            <v>1</v>
          </cell>
          <cell r="G183">
            <v>116</v>
          </cell>
          <cell r="H183">
            <v>20</v>
          </cell>
          <cell r="I183">
            <v>806</v>
          </cell>
          <cell r="J183">
            <v>4</v>
          </cell>
          <cell r="K183">
            <v>164</v>
          </cell>
          <cell r="L183">
            <v>11</v>
          </cell>
        </row>
        <row r="184">
          <cell r="B184" t="str">
            <v>持家</v>
          </cell>
          <cell r="D184">
            <v>1</v>
          </cell>
          <cell r="E184">
            <v>116</v>
          </cell>
          <cell r="F184">
            <v>1</v>
          </cell>
          <cell r="G184">
            <v>116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</v>
          </cell>
        </row>
        <row r="185">
          <cell r="B185" t="str">
            <v>貸家</v>
          </cell>
          <cell r="D185">
            <v>24</v>
          </cell>
          <cell r="E185">
            <v>970</v>
          </cell>
          <cell r="F185">
            <v>0</v>
          </cell>
          <cell r="G185">
            <v>0</v>
          </cell>
          <cell r="H185">
            <v>20</v>
          </cell>
          <cell r="I185">
            <v>806</v>
          </cell>
          <cell r="J185">
            <v>4</v>
          </cell>
          <cell r="K185">
            <v>164</v>
          </cell>
          <cell r="L185">
            <v>10</v>
          </cell>
        </row>
        <row r="186">
          <cell r="B186" t="str">
            <v>給与住宅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 t="str">
            <v>分譲住宅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B188" t="str">
            <v>07542楢葉町</v>
          </cell>
          <cell r="D188">
            <v>1</v>
          </cell>
          <cell r="E188">
            <v>116</v>
          </cell>
          <cell r="F188">
            <v>1</v>
          </cell>
          <cell r="G188">
            <v>116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</row>
        <row r="189">
          <cell r="B189" t="str">
            <v>持家</v>
          </cell>
          <cell r="D189">
            <v>1</v>
          </cell>
          <cell r="E189">
            <v>116</v>
          </cell>
          <cell r="F189">
            <v>1</v>
          </cell>
          <cell r="G189">
            <v>116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</row>
        <row r="190">
          <cell r="B190" t="str">
            <v>貸家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B191" t="str">
            <v>給与住宅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B192" t="str">
            <v>分譲住宅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B193" t="str">
            <v>07547浪江町</v>
          </cell>
          <cell r="D193">
            <v>24</v>
          </cell>
          <cell r="E193">
            <v>970</v>
          </cell>
          <cell r="F193">
            <v>0</v>
          </cell>
          <cell r="G193">
            <v>0</v>
          </cell>
          <cell r="H193">
            <v>20</v>
          </cell>
          <cell r="I193">
            <v>806</v>
          </cell>
          <cell r="J193">
            <v>4</v>
          </cell>
          <cell r="K193">
            <v>164</v>
          </cell>
          <cell r="L193">
            <v>10</v>
          </cell>
        </row>
        <row r="194">
          <cell r="B194" t="str">
            <v>持家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B195" t="str">
            <v>貸家</v>
          </cell>
          <cell r="D195">
            <v>24</v>
          </cell>
          <cell r="E195">
            <v>970</v>
          </cell>
          <cell r="F195">
            <v>0</v>
          </cell>
          <cell r="G195">
            <v>0</v>
          </cell>
          <cell r="H195">
            <v>20</v>
          </cell>
          <cell r="I195">
            <v>806</v>
          </cell>
          <cell r="J195">
            <v>4</v>
          </cell>
          <cell r="K195">
            <v>164</v>
          </cell>
          <cell r="L195">
            <v>10</v>
          </cell>
        </row>
        <row r="196">
          <cell r="B196" t="str">
            <v>給与住宅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B197" t="str">
            <v>分譲住宅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B198" t="str">
            <v>分譲住宅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</sheetNames>
    <sheetDataSet>
      <sheetData sheetId="0" refreshError="1"/>
      <sheetData sheetId="1">
        <row r="8">
          <cell r="B8" t="str">
            <v>07201福島市</v>
          </cell>
          <cell r="D8">
            <v>74</v>
          </cell>
        </row>
        <row r="9">
          <cell r="B9" t="str">
            <v>持家</v>
          </cell>
          <cell r="D9">
            <v>24</v>
          </cell>
        </row>
        <row r="10">
          <cell r="B10" t="str">
            <v>貸家</v>
          </cell>
          <cell r="D10">
            <v>35</v>
          </cell>
        </row>
        <row r="11">
          <cell r="B11" t="str">
            <v>給与住宅</v>
          </cell>
          <cell r="D11">
            <v>0</v>
          </cell>
        </row>
        <row r="12">
          <cell r="B12" t="str">
            <v>分譲住宅</v>
          </cell>
          <cell r="D12">
            <v>15</v>
          </cell>
        </row>
        <row r="13">
          <cell r="B13" t="str">
            <v>07202会津若松市</v>
          </cell>
          <cell r="D13">
            <v>5</v>
          </cell>
        </row>
        <row r="14">
          <cell r="B14" t="str">
            <v>持家</v>
          </cell>
          <cell r="D14">
            <v>5</v>
          </cell>
        </row>
        <row r="15">
          <cell r="B15" t="str">
            <v>貸家</v>
          </cell>
          <cell r="D15">
            <v>0</v>
          </cell>
        </row>
        <row r="16">
          <cell r="B16" t="str">
            <v>給与住宅</v>
          </cell>
          <cell r="D16">
            <v>0</v>
          </cell>
        </row>
        <row r="17">
          <cell r="B17" t="str">
            <v>分譲住宅</v>
          </cell>
          <cell r="D17">
            <v>0</v>
          </cell>
        </row>
        <row r="18">
          <cell r="B18" t="str">
            <v>07203郡山市</v>
          </cell>
          <cell r="D18">
            <v>121</v>
          </cell>
        </row>
        <row r="19">
          <cell r="B19" t="str">
            <v>持家</v>
          </cell>
          <cell r="D19">
            <v>36</v>
          </cell>
        </row>
        <row r="20">
          <cell r="B20" t="str">
            <v>貸家</v>
          </cell>
          <cell r="D20">
            <v>71</v>
          </cell>
        </row>
        <row r="21">
          <cell r="B21" t="str">
            <v>給与住宅</v>
          </cell>
          <cell r="D21">
            <v>0</v>
          </cell>
        </row>
        <row r="22">
          <cell r="B22" t="str">
            <v>分譲住宅</v>
          </cell>
          <cell r="D22">
            <v>14</v>
          </cell>
        </row>
        <row r="23">
          <cell r="B23" t="str">
            <v>07204いわき市</v>
          </cell>
          <cell r="D23">
            <v>76</v>
          </cell>
        </row>
        <row r="24">
          <cell r="B24" t="str">
            <v>持家</v>
          </cell>
          <cell r="D24">
            <v>33</v>
          </cell>
        </row>
        <row r="25">
          <cell r="B25" t="str">
            <v>貸家</v>
          </cell>
          <cell r="D25">
            <v>23</v>
          </cell>
        </row>
        <row r="26">
          <cell r="B26" t="str">
            <v>給与住宅</v>
          </cell>
          <cell r="D26">
            <v>0</v>
          </cell>
        </row>
        <row r="27">
          <cell r="B27" t="str">
            <v>分譲住宅</v>
          </cell>
          <cell r="D27">
            <v>20</v>
          </cell>
        </row>
        <row r="28">
          <cell r="B28" t="str">
            <v>07205白河市</v>
          </cell>
          <cell r="D28">
            <v>2</v>
          </cell>
        </row>
        <row r="29">
          <cell r="B29" t="str">
            <v>持家</v>
          </cell>
          <cell r="D29">
            <v>2</v>
          </cell>
        </row>
        <row r="30">
          <cell r="B30" t="str">
            <v>貸家</v>
          </cell>
          <cell r="D30">
            <v>0</v>
          </cell>
        </row>
        <row r="31">
          <cell r="B31" t="str">
            <v>給与住宅</v>
          </cell>
          <cell r="D31">
            <v>0</v>
          </cell>
        </row>
        <row r="32">
          <cell r="B32" t="str">
            <v>分譲住宅</v>
          </cell>
          <cell r="D32">
            <v>0</v>
          </cell>
        </row>
        <row r="33">
          <cell r="B33" t="str">
            <v>07207須賀川市</v>
          </cell>
          <cell r="D33">
            <v>9</v>
          </cell>
        </row>
        <row r="34">
          <cell r="B34" t="str">
            <v>持家</v>
          </cell>
          <cell r="D34">
            <v>7</v>
          </cell>
        </row>
        <row r="35">
          <cell r="B35" t="str">
            <v>貸家</v>
          </cell>
          <cell r="D35">
            <v>0</v>
          </cell>
        </row>
        <row r="36">
          <cell r="B36" t="str">
            <v>給与住宅</v>
          </cell>
          <cell r="D36">
            <v>0</v>
          </cell>
        </row>
        <row r="37">
          <cell r="B37" t="str">
            <v>分譲住宅</v>
          </cell>
          <cell r="D37">
            <v>2</v>
          </cell>
        </row>
        <row r="38">
          <cell r="B38" t="str">
            <v>07208喜多方市</v>
          </cell>
          <cell r="D38">
            <v>5</v>
          </cell>
        </row>
        <row r="39">
          <cell r="B39" t="str">
            <v>持家</v>
          </cell>
          <cell r="D39">
            <v>3</v>
          </cell>
        </row>
        <row r="40">
          <cell r="B40" t="str">
            <v>貸家</v>
          </cell>
          <cell r="D40">
            <v>0</v>
          </cell>
        </row>
        <row r="41">
          <cell r="B41" t="str">
            <v>給与住宅</v>
          </cell>
          <cell r="D41">
            <v>0</v>
          </cell>
        </row>
        <row r="42">
          <cell r="B42" t="str">
            <v>分譲住宅</v>
          </cell>
          <cell r="D42">
            <v>2</v>
          </cell>
        </row>
        <row r="43">
          <cell r="B43" t="str">
            <v>07209相馬市</v>
          </cell>
          <cell r="D43">
            <v>4</v>
          </cell>
        </row>
        <row r="44">
          <cell r="B44" t="str">
            <v>持家</v>
          </cell>
          <cell r="D44">
            <v>4</v>
          </cell>
        </row>
        <row r="45">
          <cell r="B45" t="str">
            <v>貸家</v>
          </cell>
          <cell r="D45">
            <v>0</v>
          </cell>
        </row>
        <row r="46">
          <cell r="B46" t="str">
            <v>給与住宅</v>
          </cell>
          <cell r="D46">
            <v>0</v>
          </cell>
        </row>
        <row r="47">
          <cell r="B47" t="str">
            <v>分譲住宅</v>
          </cell>
          <cell r="D47">
            <v>0</v>
          </cell>
        </row>
        <row r="48">
          <cell r="B48" t="str">
            <v>07210二本松市</v>
          </cell>
          <cell r="D48">
            <v>5</v>
          </cell>
        </row>
        <row r="49">
          <cell r="B49" t="str">
            <v>持家</v>
          </cell>
          <cell r="D49">
            <v>5</v>
          </cell>
        </row>
        <row r="50">
          <cell r="B50" t="str">
            <v>貸家</v>
          </cell>
          <cell r="D50">
            <v>0</v>
          </cell>
        </row>
        <row r="51">
          <cell r="B51" t="str">
            <v>給与住宅</v>
          </cell>
          <cell r="D51">
            <v>0</v>
          </cell>
        </row>
        <row r="52">
          <cell r="B52" t="str">
            <v>分譲住宅</v>
          </cell>
          <cell r="D52">
            <v>0</v>
          </cell>
        </row>
        <row r="53">
          <cell r="B53" t="str">
            <v>07211田村市</v>
          </cell>
          <cell r="D53">
            <v>4</v>
          </cell>
        </row>
        <row r="54">
          <cell r="B54" t="str">
            <v>持家</v>
          </cell>
          <cell r="D54">
            <v>4</v>
          </cell>
        </row>
        <row r="55">
          <cell r="B55" t="str">
            <v>貸家</v>
          </cell>
          <cell r="D55">
            <v>0</v>
          </cell>
        </row>
        <row r="56">
          <cell r="B56" t="str">
            <v>給与住宅</v>
          </cell>
          <cell r="D56">
            <v>0</v>
          </cell>
        </row>
        <row r="57">
          <cell r="B57" t="str">
            <v>分譲住宅</v>
          </cell>
          <cell r="D57">
            <v>0</v>
          </cell>
        </row>
        <row r="58">
          <cell r="B58" t="str">
            <v>07212南相馬市</v>
          </cell>
          <cell r="D58">
            <v>14</v>
          </cell>
        </row>
        <row r="59">
          <cell r="B59" t="str">
            <v>持家</v>
          </cell>
          <cell r="D59">
            <v>7</v>
          </cell>
        </row>
        <row r="60">
          <cell r="B60" t="str">
            <v>貸家</v>
          </cell>
          <cell r="D60">
            <v>6</v>
          </cell>
        </row>
        <row r="61">
          <cell r="B61" t="str">
            <v>給与住宅</v>
          </cell>
          <cell r="D61">
            <v>1</v>
          </cell>
        </row>
        <row r="62">
          <cell r="B62" t="str">
            <v>分譲住宅</v>
          </cell>
          <cell r="D62">
            <v>0</v>
          </cell>
        </row>
        <row r="63">
          <cell r="B63" t="str">
            <v>07213伊達市</v>
          </cell>
          <cell r="D63">
            <v>7</v>
          </cell>
        </row>
        <row r="64">
          <cell r="B64" t="str">
            <v>持家</v>
          </cell>
          <cell r="D64">
            <v>7</v>
          </cell>
        </row>
        <row r="65">
          <cell r="B65" t="str">
            <v>貸家</v>
          </cell>
          <cell r="D65">
            <v>0</v>
          </cell>
        </row>
        <row r="66">
          <cell r="B66" t="str">
            <v>給与住宅</v>
          </cell>
          <cell r="D66">
            <v>0</v>
          </cell>
        </row>
        <row r="67">
          <cell r="B67" t="str">
            <v>分譲住宅</v>
          </cell>
          <cell r="D67">
            <v>0</v>
          </cell>
        </row>
        <row r="68">
          <cell r="B68" t="str">
            <v>07214本宮市</v>
          </cell>
          <cell r="D68">
            <v>13</v>
          </cell>
        </row>
        <row r="69">
          <cell r="B69" t="str">
            <v>持家</v>
          </cell>
          <cell r="D69">
            <v>6</v>
          </cell>
        </row>
        <row r="70">
          <cell r="B70" t="str">
            <v>貸家</v>
          </cell>
          <cell r="D70">
            <v>2</v>
          </cell>
        </row>
        <row r="71">
          <cell r="B71" t="str">
            <v>給与住宅</v>
          </cell>
          <cell r="D71">
            <v>0</v>
          </cell>
        </row>
        <row r="72">
          <cell r="B72" t="str">
            <v>分譲住宅</v>
          </cell>
          <cell r="D72">
            <v>5</v>
          </cell>
        </row>
        <row r="73">
          <cell r="B73" t="str">
            <v>07320安達郡</v>
          </cell>
          <cell r="D73">
            <v>2</v>
          </cell>
        </row>
        <row r="74">
          <cell r="B74" t="str">
            <v>持家</v>
          </cell>
          <cell r="D74">
            <v>2</v>
          </cell>
        </row>
        <row r="75">
          <cell r="B75" t="str">
            <v>貸家</v>
          </cell>
          <cell r="D75">
            <v>0</v>
          </cell>
        </row>
        <row r="76">
          <cell r="B76" t="str">
            <v>給与住宅</v>
          </cell>
          <cell r="D76">
            <v>0</v>
          </cell>
        </row>
        <row r="77">
          <cell r="B77" t="str">
            <v>分譲住宅</v>
          </cell>
          <cell r="D77">
            <v>0</v>
          </cell>
        </row>
        <row r="78">
          <cell r="B78" t="str">
            <v>07322大玉村</v>
          </cell>
          <cell r="D78">
            <v>2</v>
          </cell>
        </row>
        <row r="79">
          <cell r="B79" t="str">
            <v>持家</v>
          </cell>
          <cell r="D79">
            <v>2</v>
          </cell>
        </row>
        <row r="80">
          <cell r="B80" t="str">
            <v>貸家</v>
          </cell>
          <cell r="D80">
            <v>0</v>
          </cell>
        </row>
        <row r="81">
          <cell r="B81" t="str">
            <v>給与住宅</v>
          </cell>
          <cell r="D81">
            <v>0</v>
          </cell>
        </row>
        <row r="82">
          <cell r="B82" t="str">
            <v>分譲住宅</v>
          </cell>
          <cell r="D82">
            <v>0</v>
          </cell>
        </row>
        <row r="83">
          <cell r="B83" t="str">
            <v>07340岩瀬郡</v>
          </cell>
          <cell r="D83">
            <v>8</v>
          </cell>
        </row>
        <row r="84">
          <cell r="B84" t="str">
            <v>持家</v>
          </cell>
          <cell r="D84">
            <v>6</v>
          </cell>
        </row>
        <row r="85">
          <cell r="B85" t="str">
            <v>貸家</v>
          </cell>
          <cell r="D85">
            <v>2</v>
          </cell>
        </row>
        <row r="86">
          <cell r="B86" t="str">
            <v>給与住宅</v>
          </cell>
          <cell r="D86">
            <v>0</v>
          </cell>
        </row>
        <row r="87">
          <cell r="B87" t="str">
            <v>分譲住宅</v>
          </cell>
          <cell r="D87">
            <v>0</v>
          </cell>
        </row>
        <row r="88">
          <cell r="B88" t="str">
            <v>07342鏡石町</v>
          </cell>
          <cell r="D88">
            <v>5</v>
          </cell>
        </row>
        <row r="89">
          <cell r="B89" t="str">
            <v>持家</v>
          </cell>
          <cell r="D89">
            <v>3</v>
          </cell>
        </row>
        <row r="90">
          <cell r="B90" t="str">
            <v>貸家</v>
          </cell>
          <cell r="D90">
            <v>2</v>
          </cell>
        </row>
        <row r="91">
          <cell r="B91" t="str">
            <v>給与住宅</v>
          </cell>
          <cell r="D91">
            <v>0</v>
          </cell>
        </row>
        <row r="92">
          <cell r="B92" t="str">
            <v>分譲住宅</v>
          </cell>
          <cell r="D92">
            <v>0</v>
          </cell>
        </row>
        <row r="93">
          <cell r="B93" t="str">
            <v>07344天栄村</v>
          </cell>
          <cell r="D93">
            <v>3</v>
          </cell>
        </row>
        <row r="94">
          <cell r="B94" t="str">
            <v>持家</v>
          </cell>
          <cell r="D94">
            <v>3</v>
          </cell>
        </row>
        <row r="95">
          <cell r="B95" t="str">
            <v>貸家</v>
          </cell>
          <cell r="D95">
            <v>0</v>
          </cell>
        </row>
        <row r="96">
          <cell r="B96" t="str">
            <v>給与住宅</v>
          </cell>
          <cell r="D96">
            <v>0</v>
          </cell>
        </row>
        <row r="97">
          <cell r="B97" t="str">
            <v>分譲住宅</v>
          </cell>
          <cell r="D97">
            <v>0</v>
          </cell>
        </row>
        <row r="98">
          <cell r="B98" t="str">
            <v>07420河沼郡</v>
          </cell>
          <cell r="D98">
            <v>2</v>
          </cell>
        </row>
        <row r="99">
          <cell r="B99" t="str">
            <v>持家</v>
          </cell>
          <cell r="D99">
            <v>2</v>
          </cell>
        </row>
        <row r="100">
          <cell r="B100" t="str">
            <v>貸家</v>
          </cell>
          <cell r="D100">
            <v>0</v>
          </cell>
        </row>
        <row r="101">
          <cell r="B101" t="str">
            <v>給与住宅</v>
          </cell>
          <cell r="D101">
            <v>0</v>
          </cell>
        </row>
        <row r="102">
          <cell r="B102" t="str">
            <v>分譲住宅</v>
          </cell>
          <cell r="D102">
            <v>0</v>
          </cell>
        </row>
        <row r="103">
          <cell r="B103" t="str">
            <v>07421会津坂下町</v>
          </cell>
          <cell r="D103">
            <v>1</v>
          </cell>
        </row>
        <row r="104">
          <cell r="B104" t="str">
            <v>持家</v>
          </cell>
          <cell r="D104">
            <v>1</v>
          </cell>
        </row>
        <row r="105">
          <cell r="B105" t="str">
            <v>貸家</v>
          </cell>
          <cell r="D105">
            <v>0</v>
          </cell>
        </row>
        <row r="106">
          <cell r="B106" t="str">
            <v>給与住宅</v>
          </cell>
          <cell r="D106">
            <v>0</v>
          </cell>
        </row>
        <row r="107">
          <cell r="B107" t="str">
            <v>分譲住宅</v>
          </cell>
          <cell r="D107">
            <v>0</v>
          </cell>
        </row>
        <row r="108">
          <cell r="B108" t="str">
            <v>07422湯川村</v>
          </cell>
          <cell r="D108">
            <v>1</v>
          </cell>
        </row>
        <row r="109">
          <cell r="B109" t="str">
            <v>持家</v>
          </cell>
          <cell r="D109">
            <v>1</v>
          </cell>
        </row>
        <row r="110">
          <cell r="B110" t="str">
            <v>貸家</v>
          </cell>
          <cell r="D110">
            <v>0</v>
          </cell>
        </row>
        <row r="111">
          <cell r="B111" t="str">
            <v>給与住宅</v>
          </cell>
          <cell r="D111">
            <v>0</v>
          </cell>
        </row>
        <row r="112">
          <cell r="B112" t="str">
            <v>分譲住宅</v>
          </cell>
          <cell r="D112">
            <v>0</v>
          </cell>
        </row>
        <row r="113">
          <cell r="B113" t="str">
            <v>07440大沼郡</v>
          </cell>
          <cell r="D113">
            <v>2</v>
          </cell>
        </row>
        <row r="114">
          <cell r="B114" t="str">
            <v>持家</v>
          </cell>
          <cell r="D114">
            <v>2</v>
          </cell>
        </row>
        <row r="115">
          <cell r="B115" t="str">
            <v>貸家</v>
          </cell>
          <cell r="D115">
            <v>0</v>
          </cell>
        </row>
        <row r="116">
          <cell r="B116" t="str">
            <v>給与住宅</v>
          </cell>
          <cell r="D116">
            <v>0</v>
          </cell>
        </row>
        <row r="117">
          <cell r="B117" t="str">
            <v>分譲住宅</v>
          </cell>
          <cell r="D117">
            <v>0</v>
          </cell>
        </row>
        <row r="118">
          <cell r="B118" t="str">
            <v>07447会津美里町</v>
          </cell>
          <cell r="D118">
            <v>2</v>
          </cell>
        </row>
        <row r="119">
          <cell r="B119" t="str">
            <v>持家</v>
          </cell>
          <cell r="D119">
            <v>2</v>
          </cell>
        </row>
        <row r="120">
          <cell r="B120" t="str">
            <v>貸家</v>
          </cell>
          <cell r="D120">
            <v>0</v>
          </cell>
        </row>
        <row r="121">
          <cell r="B121" t="str">
            <v>給与住宅</v>
          </cell>
          <cell r="D121">
            <v>0</v>
          </cell>
        </row>
        <row r="122">
          <cell r="B122" t="str">
            <v>分譲住宅</v>
          </cell>
          <cell r="D122">
            <v>0</v>
          </cell>
        </row>
        <row r="123">
          <cell r="B123" t="str">
            <v>07460西白河郡</v>
          </cell>
          <cell r="D123">
            <v>13</v>
          </cell>
        </row>
        <row r="124">
          <cell r="B124" t="str">
            <v>持家</v>
          </cell>
          <cell r="D124">
            <v>8</v>
          </cell>
        </row>
        <row r="125">
          <cell r="B125" t="str">
            <v>貸家</v>
          </cell>
          <cell r="D125">
            <v>0</v>
          </cell>
        </row>
        <row r="126">
          <cell r="B126" t="str">
            <v>給与住宅</v>
          </cell>
          <cell r="D126">
            <v>0</v>
          </cell>
        </row>
        <row r="127">
          <cell r="B127" t="str">
            <v>分譲住宅</v>
          </cell>
          <cell r="D127">
            <v>5</v>
          </cell>
        </row>
        <row r="128">
          <cell r="B128" t="str">
            <v>07461西郷村</v>
          </cell>
          <cell r="D128">
            <v>9</v>
          </cell>
        </row>
        <row r="129">
          <cell r="B129" t="str">
            <v>持家</v>
          </cell>
          <cell r="D129">
            <v>6</v>
          </cell>
        </row>
        <row r="130">
          <cell r="B130" t="str">
            <v>貸家</v>
          </cell>
          <cell r="D130">
            <v>0</v>
          </cell>
        </row>
        <row r="131">
          <cell r="B131" t="str">
            <v>給与住宅</v>
          </cell>
          <cell r="D131">
            <v>0</v>
          </cell>
        </row>
        <row r="132">
          <cell r="B132" t="str">
            <v>分譲住宅</v>
          </cell>
          <cell r="D132">
            <v>3</v>
          </cell>
        </row>
        <row r="133">
          <cell r="B133" t="str">
            <v>07465中島村</v>
          </cell>
          <cell r="D133">
            <v>2</v>
          </cell>
        </row>
        <row r="134">
          <cell r="B134" t="str">
            <v>持家</v>
          </cell>
          <cell r="D134">
            <v>0</v>
          </cell>
        </row>
        <row r="135">
          <cell r="B135" t="str">
            <v>貸家</v>
          </cell>
          <cell r="D135">
            <v>0</v>
          </cell>
        </row>
        <row r="136">
          <cell r="B136" t="str">
            <v>給与住宅</v>
          </cell>
          <cell r="D136">
            <v>0</v>
          </cell>
        </row>
        <row r="137">
          <cell r="B137" t="str">
            <v>分譲住宅</v>
          </cell>
          <cell r="D137">
            <v>2</v>
          </cell>
        </row>
        <row r="138">
          <cell r="B138" t="str">
            <v>07466矢吹町</v>
          </cell>
          <cell r="D138">
            <v>2</v>
          </cell>
        </row>
        <row r="139">
          <cell r="B139" t="str">
            <v>持家</v>
          </cell>
          <cell r="D139">
            <v>2</v>
          </cell>
        </row>
        <row r="140">
          <cell r="B140" t="str">
            <v>貸家</v>
          </cell>
          <cell r="D140">
            <v>0</v>
          </cell>
        </row>
        <row r="141">
          <cell r="B141" t="str">
            <v>給与住宅</v>
          </cell>
          <cell r="D141">
            <v>0</v>
          </cell>
        </row>
        <row r="142">
          <cell r="B142" t="str">
            <v>分譲住宅</v>
          </cell>
          <cell r="D142">
            <v>0</v>
          </cell>
        </row>
        <row r="143">
          <cell r="B143" t="str">
            <v>07480東白川郡</v>
          </cell>
          <cell r="D143">
            <v>4</v>
          </cell>
        </row>
        <row r="144">
          <cell r="B144" t="str">
            <v>持家</v>
          </cell>
          <cell r="D144">
            <v>1</v>
          </cell>
        </row>
        <row r="145">
          <cell r="B145" t="str">
            <v>貸家</v>
          </cell>
          <cell r="D145">
            <v>0</v>
          </cell>
        </row>
        <row r="146">
          <cell r="B146" t="str">
            <v>給与住宅</v>
          </cell>
          <cell r="D146">
            <v>0</v>
          </cell>
        </row>
        <row r="147">
          <cell r="B147" t="str">
            <v>分譲住宅</v>
          </cell>
          <cell r="D147">
            <v>3</v>
          </cell>
        </row>
        <row r="148">
          <cell r="B148" t="str">
            <v>07481棚倉町</v>
          </cell>
          <cell r="D148">
            <v>1</v>
          </cell>
        </row>
        <row r="149">
          <cell r="B149" t="str">
            <v>持家</v>
          </cell>
          <cell r="D149">
            <v>1</v>
          </cell>
        </row>
        <row r="150">
          <cell r="B150" t="str">
            <v>貸家</v>
          </cell>
          <cell r="D150">
            <v>0</v>
          </cell>
        </row>
        <row r="151">
          <cell r="B151" t="str">
            <v>給与住宅</v>
          </cell>
          <cell r="D151">
            <v>0</v>
          </cell>
        </row>
        <row r="152">
          <cell r="B152" t="str">
            <v>分譲住宅</v>
          </cell>
          <cell r="D152">
            <v>0</v>
          </cell>
        </row>
        <row r="153">
          <cell r="B153" t="str">
            <v>07483塙町</v>
          </cell>
          <cell r="D153">
            <v>3</v>
          </cell>
        </row>
        <row r="154">
          <cell r="B154" t="str">
            <v>持家</v>
          </cell>
          <cell r="D154">
            <v>0</v>
          </cell>
        </row>
        <row r="155">
          <cell r="B155" t="str">
            <v>貸家</v>
          </cell>
          <cell r="D155">
            <v>0</v>
          </cell>
        </row>
        <row r="156">
          <cell r="B156" t="str">
            <v>給与住宅</v>
          </cell>
          <cell r="D156">
            <v>0</v>
          </cell>
        </row>
        <row r="157">
          <cell r="B157" t="str">
            <v>分譲住宅</v>
          </cell>
          <cell r="D157">
            <v>3</v>
          </cell>
        </row>
        <row r="158">
          <cell r="B158" t="str">
            <v>07500石川郡</v>
          </cell>
          <cell r="D158">
            <v>2</v>
          </cell>
        </row>
        <row r="159">
          <cell r="B159" t="str">
            <v>持家</v>
          </cell>
          <cell r="D159">
            <v>2</v>
          </cell>
        </row>
        <row r="160">
          <cell r="B160" t="str">
            <v>貸家</v>
          </cell>
          <cell r="D160">
            <v>0</v>
          </cell>
        </row>
        <row r="161">
          <cell r="B161" t="str">
            <v>給与住宅</v>
          </cell>
          <cell r="D161">
            <v>0</v>
          </cell>
        </row>
        <row r="162">
          <cell r="B162" t="str">
            <v>分譲住宅</v>
          </cell>
          <cell r="D162">
            <v>0</v>
          </cell>
        </row>
        <row r="163">
          <cell r="B163" t="str">
            <v>07502玉川村</v>
          </cell>
          <cell r="D163">
            <v>2</v>
          </cell>
        </row>
        <row r="164">
          <cell r="B164" t="str">
            <v>持家</v>
          </cell>
          <cell r="D164">
            <v>2</v>
          </cell>
        </row>
        <row r="165">
          <cell r="B165" t="str">
            <v>貸家</v>
          </cell>
          <cell r="D165">
            <v>0</v>
          </cell>
        </row>
        <row r="166">
          <cell r="B166" t="str">
            <v>給与住宅</v>
          </cell>
          <cell r="D166">
            <v>0</v>
          </cell>
        </row>
        <row r="167">
          <cell r="B167" t="str">
            <v>分譲住宅</v>
          </cell>
          <cell r="D167">
            <v>0</v>
          </cell>
        </row>
        <row r="168">
          <cell r="B168" t="str">
            <v>07520田村郡</v>
          </cell>
          <cell r="D168">
            <v>3</v>
          </cell>
        </row>
        <row r="169">
          <cell r="B169" t="str">
            <v>持家</v>
          </cell>
          <cell r="D169">
            <v>3</v>
          </cell>
        </row>
        <row r="170">
          <cell r="B170" t="str">
            <v>貸家</v>
          </cell>
          <cell r="D170">
            <v>0</v>
          </cell>
        </row>
        <row r="171">
          <cell r="B171" t="str">
            <v>給与住宅</v>
          </cell>
          <cell r="D171">
            <v>0</v>
          </cell>
        </row>
        <row r="172">
          <cell r="B172" t="str">
            <v>分譲住宅</v>
          </cell>
          <cell r="D172">
            <v>0</v>
          </cell>
        </row>
        <row r="173">
          <cell r="B173" t="str">
            <v>07521三春町</v>
          </cell>
          <cell r="D173">
            <v>1</v>
          </cell>
        </row>
        <row r="174">
          <cell r="B174" t="str">
            <v>持家</v>
          </cell>
          <cell r="D174">
            <v>1</v>
          </cell>
        </row>
        <row r="175">
          <cell r="B175" t="str">
            <v>貸家</v>
          </cell>
          <cell r="D175">
            <v>0</v>
          </cell>
        </row>
        <row r="176">
          <cell r="B176" t="str">
            <v>給与住宅</v>
          </cell>
          <cell r="D176">
            <v>0</v>
          </cell>
        </row>
        <row r="177">
          <cell r="B177" t="str">
            <v>分譲住宅</v>
          </cell>
          <cell r="D177">
            <v>0</v>
          </cell>
        </row>
        <row r="178">
          <cell r="B178" t="str">
            <v>07522小野町</v>
          </cell>
          <cell r="D178">
            <v>2</v>
          </cell>
        </row>
        <row r="179">
          <cell r="B179" t="str">
            <v>持家</v>
          </cell>
          <cell r="D179">
            <v>2</v>
          </cell>
        </row>
        <row r="180">
          <cell r="B180" t="str">
            <v>貸家</v>
          </cell>
          <cell r="D180">
            <v>0</v>
          </cell>
        </row>
        <row r="181">
          <cell r="B181" t="str">
            <v>給与住宅</v>
          </cell>
          <cell r="D181">
            <v>0</v>
          </cell>
        </row>
        <row r="182">
          <cell r="B182" t="str">
            <v>分譲住宅</v>
          </cell>
          <cell r="D182">
            <v>0</v>
          </cell>
        </row>
        <row r="183">
          <cell r="B183" t="str">
            <v>07540双葉郡</v>
          </cell>
          <cell r="D183">
            <v>25</v>
          </cell>
        </row>
        <row r="184">
          <cell r="B184" t="str">
            <v>持家</v>
          </cell>
          <cell r="D184">
            <v>1</v>
          </cell>
        </row>
        <row r="185">
          <cell r="B185" t="str">
            <v>貸家</v>
          </cell>
          <cell r="D185">
            <v>24</v>
          </cell>
        </row>
        <row r="186">
          <cell r="B186" t="str">
            <v>給与住宅</v>
          </cell>
          <cell r="D186">
            <v>0</v>
          </cell>
        </row>
        <row r="187">
          <cell r="B187" t="str">
            <v>分譲住宅</v>
          </cell>
          <cell r="D187">
            <v>0</v>
          </cell>
        </row>
        <row r="188">
          <cell r="B188" t="str">
            <v>07542楢葉町</v>
          </cell>
          <cell r="D188">
            <v>1</v>
          </cell>
        </row>
        <row r="189">
          <cell r="B189" t="str">
            <v>持家</v>
          </cell>
          <cell r="D189">
            <v>1</v>
          </cell>
        </row>
        <row r="190">
          <cell r="B190" t="str">
            <v>貸家</v>
          </cell>
          <cell r="D190">
            <v>0</v>
          </cell>
        </row>
        <row r="191">
          <cell r="B191" t="str">
            <v>給与住宅</v>
          </cell>
          <cell r="D191">
            <v>0</v>
          </cell>
        </row>
        <row r="192">
          <cell r="B192" t="str">
            <v>分譲住宅</v>
          </cell>
          <cell r="D192">
            <v>0</v>
          </cell>
        </row>
        <row r="193">
          <cell r="B193" t="str">
            <v>07547浪江町</v>
          </cell>
          <cell r="D193">
            <v>24</v>
          </cell>
        </row>
        <row r="194">
          <cell r="B194" t="str">
            <v>持家</v>
          </cell>
          <cell r="D194">
            <v>0</v>
          </cell>
        </row>
        <row r="195">
          <cell r="B195" t="str">
            <v>貸家</v>
          </cell>
          <cell r="D195">
            <v>24</v>
          </cell>
        </row>
        <row r="196">
          <cell r="B196" t="str">
            <v>給与住宅</v>
          </cell>
          <cell r="D196">
            <v>0</v>
          </cell>
        </row>
        <row r="197">
          <cell r="B197" t="str">
            <v>分譲住宅</v>
          </cell>
          <cell r="D19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0"/>
  <sheetViews>
    <sheetView view="pageBreakPreview" zoomScale="85" zoomScaleNormal="50" zoomScaleSheetLayoutView="85" workbookViewId="0">
      <selection activeCell="Y8" sqref="Y8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488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211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8"/>
      <c r="S7" s="1"/>
      <c r="T7" s="1"/>
      <c r="U7" s="189"/>
      <c r="V7" s="1"/>
      <c r="W7" s="1"/>
      <c r="X7" s="1"/>
      <c r="Y7" s="1"/>
      <c r="Z7" s="1"/>
      <c r="AA7" s="209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358" t="s">
        <v>487</v>
      </c>
      <c r="C8" s="354"/>
      <c r="D8" s="354"/>
      <c r="E8" s="353"/>
      <c r="F8" s="353"/>
      <c r="G8" s="353"/>
      <c r="H8" s="354"/>
      <c r="I8" s="353"/>
      <c r="J8" s="354"/>
      <c r="K8" s="354"/>
      <c r="L8" s="354"/>
      <c r="M8" s="355"/>
      <c r="N8" s="356"/>
      <c r="O8" s="357"/>
      <c r="P8" s="1"/>
      <c r="Q8" s="229"/>
      <c r="U8" s="225"/>
      <c r="AA8" s="230"/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187"/>
      <c r="C9" s="354"/>
      <c r="D9" s="354"/>
      <c r="E9" s="353"/>
      <c r="F9" s="353"/>
      <c r="G9" s="353"/>
      <c r="H9" s="354"/>
      <c r="I9" s="353"/>
      <c r="J9" s="354"/>
      <c r="K9" s="354"/>
      <c r="L9" s="354"/>
      <c r="M9" s="355"/>
      <c r="N9" s="356"/>
      <c r="O9" s="357"/>
      <c r="P9" s="1"/>
      <c r="Q9" s="229"/>
      <c r="U9" s="225"/>
      <c r="AA9" s="230"/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191"/>
      <c r="G10" s="225"/>
      <c r="M10" s="16"/>
      <c r="N10" s="15"/>
      <c r="O10" s="188"/>
      <c r="P10" s="1"/>
      <c r="Q10" s="229"/>
      <c r="U10" s="225"/>
      <c r="AA10" s="230"/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191"/>
      <c r="G11" s="225"/>
      <c r="M11" s="16"/>
      <c r="N11" s="15"/>
      <c r="O11" s="188"/>
      <c r="P11" s="1"/>
      <c r="Q11" s="188"/>
      <c r="R11" s="1"/>
      <c r="S11" s="1"/>
      <c r="T11" s="1"/>
      <c r="U11" s="189"/>
      <c r="V11" s="1"/>
      <c r="W11" s="1"/>
      <c r="X11" s="1"/>
      <c r="Y11" s="1"/>
      <c r="Z11" s="1"/>
      <c r="AA11" s="209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265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8"/>
      <c r="P12" s="1"/>
      <c r="Q12" s="1"/>
      <c r="R12" s="1"/>
      <c r="S12" s="189"/>
      <c r="T12" s="1"/>
      <c r="U12" s="1"/>
      <c r="V12" s="1"/>
      <c r="W12" s="1"/>
      <c r="X12" s="1"/>
      <c r="Y12" s="190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234" t="s">
        <v>309</v>
      </c>
      <c r="C16" s="27">
        <v>530</v>
      </c>
      <c r="D16" s="28"/>
      <c r="E16" s="29">
        <v>582</v>
      </c>
      <c r="F16" s="28"/>
      <c r="G16" s="29">
        <v>664</v>
      </c>
      <c r="H16" s="28"/>
      <c r="I16" s="29">
        <v>801</v>
      </c>
      <c r="J16" s="28"/>
      <c r="K16" s="29">
        <v>625</v>
      </c>
      <c r="L16" s="28"/>
      <c r="M16" s="29">
        <v>709</v>
      </c>
      <c r="N16" s="28"/>
      <c r="O16" s="29">
        <v>789</v>
      </c>
      <c r="P16" s="28"/>
      <c r="Q16" s="29">
        <v>778</v>
      </c>
      <c r="R16" s="28"/>
      <c r="S16" s="29">
        <v>777</v>
      </c>
      <c r="T16" s="28"/>
      <c r="U16" s="29">
        <v>696</v>
      </c>
      <c r="V16" s="28"/>
      <c r="W16" s="29">
        <v>898</v>
      </c>
      <c r="X16" s="28"/>
      <c r="Y16" s="29">
        <v>595</v>
      </c>
      <c r="Z16" s="28"/>
      <c r="AA16" s="27">
        <f>SUM(C16:Y16)</f>
        <v>8444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234" t="s">
        <v>430</v>
      </c>
      <c r="C17" s="27">
        <v>510</v>
      </c>
      <c r="D17" s="28"/>
      <c r="E17" s="29">
        <v>559</v>
      </c>
      <c r="F17" s="28"/>
      <c r="G17" s="29">
        <v>478</v>
      </c>
      <c r="H17" s="28"/>
      <c r="I17" s="318">
        <v>796</v>
      </c>
      <c r="J17" s="28"/>
      <c r="K17" s="318">
        <v>661</v>
      </c>
      <c r="L17" s="28"/>
      <c r="M17" s="318">
        <v>779</v>
      </c>
      <c r="N17" s="28"/>
      <c r="O17" s="318">
        <v>861</v>
      </c>
      <c r="P17" s="28"/>
      <c r="Q17" s="318">
        <v>547</v>
      </c>
      <c r="R17" s="28"/>
      <c r="S17" s="318">
        <v>761</v>
      </c>
      <c r="T17" s="28"/>
      <c r="U17" s="318">
        <v>341</v>
      </c>
      <c r="V17" s="28"/>
      <c r="W17" s="318">
        <v>536</v>
      </c>
      <c r="X17" s="28"/>
      <c r="Y17" s="318">
        <v>688</v>
      </c>
      <c r="Z17" s="28"/>
      <c r="AA17" s="27">
        <f>SUM(C17:Y17)</f>
        <v>7517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234" t="s">
        <v>439</v>
      </c>
      <c r="C18" s="27">
        <v>400</v>
      </c>
      <c r="D18" s="28"/>
      <c r="E18" s="29">
        <v>501</v>
      </c>
      <c r="F18" s="28"/>
      <c r="G18" s="29">
        <v>945</v>
      </c>
      <c r="H18" s="28"/>
      <c r="I18" s="318">
        <v>459</v>
      </c>
      <c r="J18" s="28"/>
      <c r="K18" s="318">
        <v>425</v>
      </c>
      <c r="L18" s="28"/>
      <c r="M18" s="318">
        <v>567</v>
      </c>
      <c r="N18" s="28"/>
      <c r="O18" s="318">
        <v>528</v>
      </c>
      <c r="P18" s="28"/>
      <c r="Q18" s="318">
        <v>567</v>
      </c>
      <c r="R18" s="28"/>
      <c r="S18" s="318">
        <v>570</v>
      </c>
      <c r="T18" s="28"/>
      <c r="U18" s="318">
        <v>740</v>
      </c>
      <c r="V18" s="28"/>
      <c r="W18" s="318">
        <v>657</v>
      </c>
      <c r="X18" s="28"/>
      <c r="Y18" s="318"/>
      <c r="Z18" s="28"/>
      <c r="AA18" s="27">
        <f>SUM(C18:Y18)</f>
        <v>6359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236" t="s">
        <v>454</v>
      </c>
      <c r="C19" s="30">
        <f>IF(C18="","",C18/C17)</f>
        <v>0.78431372549019607</v>
      </c>
      <c r="D19" s="31"/>
      <c r="E19" s="32">
        <f>IF(E18="","",(C18+E18)/(C17+E17))</f>
        <v>0.84284377923292797</v>
      </c>
      <c r="F19" s="33"/>
      <c r="G19" s="32">
        <f>IF(G18="","",SUM(C18:G18)/SUM(C17:G17))</f>
        <v>1.1932773109243697</v>
      </c>
      <c r="H19" s="18"/>
      <c r="I19" s="32">
        <f>IF(I18="","",SUM(C18:I18)/SUM(C17:I17))</f>
        <v>0.98378147673922323</v>
      </c>
      <c r="J19" s="18"/>
      <c r="K19" s="32">
        <f>IF(K18="","",SUM(C18:K18)/SUM(C17:K17))</f>
        <v>0.90878828229027964</v>
      </c>
      <c r="L19" s="18"/>
      <c r="M19" s="34">
        <f>IF(M18="","",SUM(C18:M18)/SUM(C17:M17))</f>
        <v>0.87153053132434577</v>
      </c>
      <c r="N19" s="18"/>
      <c r="O19" s="34">
        <f>IF(O18="","",SUM(C18:O18)/SUM(C17:O17))</f>
        <v>0.8236434108527132</v>
      </c>
      <c r="P19" s="18"/>
      <c r="Q19" s="32">
        <f>IF(Q18="","",SUM(C18:Q18)/SUM(C17:Q17))</f>
        <v>0.84607975341937969</v>
      </c>
      <c r="R19" s="18"/>
      <c r="S19" s="32">
        <f>IF(S18="","",SUM(C18:S18)/SUM(C17:S17))</f>
        <v>0.83366935483870963</v>
      </c>
      <c r="T19" s="18"/>
      <c r="U19" s="32">
        <f>IF(U18="","",SUM(C18:U18)/SUM(C17:U17))</f>
        <v>0.90608612744319084</v>
      </c>
      <c r="V19" s="18"/>
      <c r="W19" s="32">
        <f>IF(W18="","",SUM(C18:W18)/SUM(C17:W17))</f>
        <v>0.9311758676233709</v>
      </c>
      <c r="X19" s="18"/>
      <c r="Y19" s="32" t="str">
        <f>IF(Y18="","",SUM(C18:Y18)/SUM(C17:Y17))</f>
        <v/>
      </c>
      <c r="Z19" s="18"/>
      <c r="AA19" s="35">
        <f>AA18/AA17</f>
        <v>0.84594918185446322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270</v>
      </c>
      <c r="W21" s="41">
        <v>12761</v>
      </c>
      <c r="Y21" s="40">
        <f>+W21/Q27</f>
        <v>0.86750509857239977</v>
      </c>
      <c r="Z21" s="1"/>
      <c r="AA21" s="1"/>
      <c r="AB21" s="1"/>
      <c r="AC21" s="1" t="s">
        <v>36</v>
      </c>
      <c r="AD21" s="1"/>
      <c r="AE21" s="1"/>
      <c r="AF21" s="19" t="s">
        <v>14</v>
      </c>
      <c r="AG21" s="19" t="s">
        <v>15</v>
      </c>
      <c r="AH21" s="19" t="s">
        <v>16</v>
      </c>
      <c r="AI21" s="19" t="s">
        <v>17</v>
      </c>
      <c r="AJ21" s="19" t="s">
        <v>18</v>
      </c>
      <c r="AK21" s="19" t="s">
        <v>19</v>
      </c>
      <c r="AL21" s="19" t="s">
        <v>20</v>
      </c>
      <c r="AM21" s="19" t="s">
        <v>21</v>
      </c>
      <c r="AN21" s="19" t="s">
        <v>22</v>
      </c>
      <c r="AO21" s="19" t="s">
        <v>23</v>
      </c>
      <c r="AP21" s="19" t="s">
        <v>24</v>
      </c>
      <c r="AQ21" s="19" t="s">
        <v>25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278</v>
      </c>
      <c r="W22" s="41">
        <v>11043</v>
      </c>
      <c r="Y22" s="40">
        <f t="shared" ref="Y22:Y25" si="3">+W22/W21</f>
        <v>0.8653710524253585</v>
      </c>
      <c r="Z22" s="1"/>
      <c r="AA22" s="1"/>
      <c r="AB22" s="1"/>
      <c r="AC22" s="1"/>
      <c r="AD22" s="1"/>
      <c r="AE22" s="1" t="s">
        <v>56</v>
      </c>
      <c r="AF22" s="17">
        <v>727</v>
      </c>
      <c r="AG22" s="17">
        <v>776</v>
      </c>
      <c r="AH22" s="17">
        <v>719</v>
      </c>
      <c r="AI22" s="17">
        <v>613</v>
      </c>
      <c r="AJ22" s="17">
        <v>807</v>
      </c>
      <c r="AK22" s="17">
        <v>885</v>
      </c>
      <c r="AL22" s="17">
        <v>790</v>
      </c>
      <c r="AM22" s="17">
        <v>668</v>
      </c>
      <c r="AN22" s="17">
        <v>778</v>
      </c>
      <c r="AO22" s="17">
        <v>813</v>
      </c>
      <c r="AP22" s="17">
        <v>968</v>
      </c>
      <c r="AQ22" s="17">
        <v>798</v>
      </c>
      <c r="AS22" s="21"/>
      <c r="AU22" s="21"/>
      <c r="AW22" s="21"/>
      <c r="AY22" s="21"/>
      <c r="BA22" s="2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215</v>
      </c>
      <c r="Q23" s="41">
        <v>15233</v>
      </c>
      <c r="S23" s="40">
        <f t="shared" si="2"/>
        <v>1.3417598872544703</v>
      </c>
      <c r="T23" s="39"/>
      <c r="U23" s="39" t="s">
        <v>287</v>
      </c>
      <c r="W23" s="41">
        <v>9868</v>
      </c>
      <c r="Y23" s="40">
        <f t="shared" si="3"/>
        <v>0.893597754233451</v>
      </c>
      <c r="Z23" s="1"/>
      <c r="AA23" s="1"/>
      <c r="AB23" s="1"/>
      <c r="AC23" s="1"/>
      <c r="AD23" s="1"/>
      <c r="AE23" s="1" t="s">
        <v>57</v>
      </c>
      <c r="AF23" s="17">
        <v>676</v>
      </c>
      <c r="AG23" s="17">
        <v>548</v>
      </c>
      <c r="AH23" s="17">
        <v>568</v>
      </c>
      <c r="AI23" s="17">
        <v>433</v>
      </c>
      <c r="AJ23" s="17">
        <v>487</v>
      </c>
      <c r="AK23" s="17">
        <v>512</v>
      </c>
      <c r="AL23" s="17">
        <v>638</v>
      </c>
      <c r="AM23" s="17">
        <v>1064</v>
      </c>
      <c r="AN23" s="17">
        <v>604</v>
      </c>
      <c r="AO23" s="17">
        <v>729</v>
      </c>
      <c r="AP23" s="17">
        <v>873</v>
      </c>
      <c r="AQ23" s="17">
        <v>694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222</v>
      </c>
      <c r="Q24" s="41">
        <v>15165</v>
      </c>
      <c r="S24" s="40">
        <f t="shared" si="2"/>
        <v>0.99553600735245851</v>
      </c>
      <c r="T24" s="39"/>
      <c r="U24" s="39" t="s">
        <v>292</v>
      </c>
      <c r="W24" s="41">
        <v>9791</v>
      </c>
      <c r="Y24" s="40">
        <f t="shared" si="3"/>
        <v>0.99219700040535064</v>
      </c>
      <c r="Z24" s="1"/>
      <c r="AA24" s="1"/>
      <c r="AB24" s="1"/>
      <c r="AC24" s="1"/>
      <c r="AD24" s="1"/>
      <c r="AE24" s="1" t="s">
        <v>59</v>
      </c>
      <c r="AF24" s="17">
        <v>823</v>
      </c>
      <c r="AG24" s="17">
        <v>547</v>
      </c>
      <c r="AH24" s="17">
        <v>689</v>
      </c>
      <c r="AI24" s="17">
        <v>972</v>
      </c>
      <c r="AJ24" s="17">
        <v>885</v>
      </c>
      <c r="AK24" s="17">
        <v>1026</v>
      </c>
      <c r="AL24" s="17">
        <v>904</v>
      </c>
      <c r="AM24" s="17">
        <v>817</v>
      </c>
      <c r="AN24" s="17">
        <v>1065</v>
      </c>
      <c r="AO24" s="17">
        <v>1385</v>
      </c>
      <c r="AP24" s="17">
        <v>1256</v>
      </c>
      <c r="AQ24" s="17">
        <v>984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234</v>
      </c>
      <c r="Q25" s="41">
        <v>15568</v>
      </c>
      <c r="S25" s="40">
        <f t="shared" si="2"/>
        <v>1.0265743488295418</v>
      </c>
      <c r="U25" s="39" t="s">
        <v>310</v>
      </c>
      <c r="W25" s="41">
        <v>9330</v>
      </c>
      <c r="Y25" s="40">
        <f t="shared" si="3"/>
        <v>0.95291594321315498</v>
      </c>
      <c r="AB25" s="1"/>
      <c r="AC25" s="1"/>
      <c r="AD25" s="1"/>
      <c r="AE25" s="1" t="s">
        <v>61</v>
      </c>
      <c r="AF25" s="1">
        <v>854</v>
      </c>
      <c r="AG25" s="1">
        <v>1128</v>
      </c>
      <c r="AH25" s="1">
        <v>1145</v>
      </c>
      <c r="AI25" s="1">
        <v>1144</v>
      </c>
      <c r="AJ25" s="1">
        <v>983</v>
      </c>
      <c r="AK25" s="1">
        <v>1506</v>
      </c>
      <c r="AL25" s="1">
        <v>2034</v>
      </c>
      <c r="AM25" s="1">
        <v>1281</v>
      </c>
      <c r="AN25" s="1">
        <v>1194</v>
      </c>
      <c r="AO25" s="1">
        <v>1176</v>
      </c>
      <c r="AP25" s="1">
        <v>1356</v>
      </c>
      <c r="AQ25" s="1">
        <v>1432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251</v>
      </c>
      <c r="Q26" s="41">
        <v>18422</v>
      </c>
      <c r="S26" s="40">
        <f t="shared" si="2"/>
        <v>1.1833247687564235</v>
      </c>
      <c r="U26" s="39" t="s">
        <v>431</v>
      </c>
      <c r="W26" s="41">
        <v>8444</v>
      </c>
      <c r="Y26" s="40">
        <f>+W26/W25</f>
        <v>0.90503751339764205</v>
      </c>
      <c r="AB26" s="1"/>
      <c r="AC26" s="1"/>
      <c r="AD26" s="1"/>
      <c r="AE26" s="1" t="s">
        <v>217</v>
      </c>
      <c r="AF26" s="17">
        <v>1014</v>
      </c>
      <c r="AG26" s="17">
        <v>1631</v>
      </c>
      <c r="AH26" s="17">
        <v>1203</v>
      </c>
      <c r="AI26" s="17">
        <v>927</v>
      </c>
      <c r="AJ26" s="17">
        <v>1148</v>
      </c>
      <c r="AK26" s="17">
        <v>1477</v>
      </c>
      <c r="AL26" s="17">
        <v>1647</v>
      </c>
      <c r="AM26" s="17">
        <v>1100</v>
      </c>
      <c r="AN26" s="17">
        <v>1050</v>
      </c>
      <c r="AO26" s="17">
        <v>1178</v>
      </c>
      <c r="AP26" s="17">
        <v>1342</v>
      </c>
      <c r="AQ26" s="17">
        <v>1448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266</v>
      </c>
      <c r="Q27" s="41">
        <v>14710</v>
      </c>
      <c r="S27" s="40">
        <f t="shared" si="2"/>
        <v>0.7985017913364455</v>
      </c>
      <c r="U27" s="39" t="s">
        <v>441</v>
      </c>
      <c r="W27" s="41">
        <v>7517</v>
      </c>
      <c r="Y27" s="40">
        <f>+W27/W26</f>
        <v>0.89021790620558972</v>
      </c>
      <c r="AB27" s="1"/>
      <c r="AC27" s="1"/>
      <c r="AD27" s="1"/>
      <c r="AE27" s="1" t="s">
        <v>223</v>
      </c>
      <c r="AF27" s="17">
        <v>826</v>
      </c>
      <c r="AG27" s="17">
        <v>1131</v>
      </c>
      <c r="AH27" s="17">
        <v>947</v>
      </c>
      <c r="AI27" s="17">
        <v>1245</v>
      </c>
      <c r="AJ27" s="17">
        <v>1446</v>
      </c>
      <c r="AK27" s="17">
        <v>1658</v>
      </c>
      <c r="AL27" s="17">
        <v>1410</v>
      </c>
      <c r="AM27" s="17">
        <v>1321</v>
      </c>
      <c r="AN27" s="17">
        <v>1401</v>
      </c>
      <c r="AO27" s="17">
        <v>1454</v>
      </c>
      <c r="AP27" s="17">
        <v>1231</v>
      </c>
      <c r="AQ27" s="17">
        <v>1498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235</v>
      </c>
      <c r="AF28" s="17">
        <v>1151</v>
      </c>
      <c r="AG28" s="17">
        <v>1339</v>
      </c>
      <c r="AH28" s="17">
        <v>1455</v>
      </c>
      <c r="AI28" s="17">
        <v>1863</v>
      </c>
      <c r="AJ28" s="17">
        <v>1606</v>
      </c>
      <c r="AK28" s="17">
        <v>1474</v>
      </c>
      <c r="AL28" s="17">
        <v>1676</v>
      </c>
      <c r="AM28" s="17">
        <v>1710</v>
      </c>
      <c r="AN28" s="17">
        <v>1447</v>
      </c>
      <c r="AO28" s="17">
        <v>1739</v>
      </c>
      <c r="AP28" s="17">
        <v>1399</v>
      </c>
      <c r="AQ28" s="17">
        <v>1563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214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252</v>
      </c>
      <c r="AF29" s="1">
        <v>975</v>
      </c>
      <c r="AG29" s="192">
        <v>1132</v>
      </c>
      <c r="AH29" s="1">
        <v>1173</v>
      </c>
      <c r="AI29" s="1">
        <v>1465</v>
      </c>
      <c r="AJ29" s="1">
        <v>1068</v>
      </c>
      <c r="AK29" s="1">
        <v>996</v>
      </c>
      <c r="AL29" s="1">
        <v>1234</v>
      </c>
      <c r="AM29" s="1">
        <v>1288</v>
      </c>
      <c r="AN29" s="1">
        <v>1408</v>
      </c>
      <c r="AO29" s="1">
        <v>1553</v>
      </c>
      <c r="AP29" s="1">
        <v>1164</v>
      </c>
      <c r="AQ29" s="1">
        <v>1254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440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267</v>
      </c>
      <c r="AF30" s="1">
        <v>1028</v>
      </c>
      <c r="AG30" s="1">
        <v>1072</v>
      </c>
      <c r="AH30" s="1">
        <v>810</v>
      </c>
      <c r="AI30" s="1">
        <v>1174</v>
      </c>
      <c r="AJ30" s="1">
        <v>740</v>
      </c>
      <c r="AK30" s="1">
        <v>1255</v>
      </c>
      <c r="AL30" s="1">
        <v>1302</v>
      </c>
      <c r="AM30" s="1">
        <v>1262</v>
      </c>
      <c r="AN30" s="1">
        <v>1046</v>
      </c>
      <c r="AO30" s="1">
        <v>873</v>
      </c>
      <c r="AP30" s="1">
        <v>1051</v>
      </c>
      <c r="AQ30" s="1">
        <v>1148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2" t="s">
        <v>58</v>
      </c>
      <c r="C31" s="43" t="s">
        <v>14</v>
      </c>
      <c r="D31" s="44"/>
      <c r="E31" s="329" t="s">
        <v>15</v>
      </c>
      <c r="F31" s="330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1"/>
      <c r="AC31" s="1"/>
      <c r="AD31" s="1"/>
      <c r="AE31" s="1" t="s">
        <v>276</v>
      </c>
      <c r="AF31" s="17">
        <v>676</v>
      </c>
      <c r="AG31" s="17">
        <v>918</v>
      </c>
      <c r="AH31" s="17">
        <v>768</v>
      </c>
      <c r="AI31" s="17">
        <v>1094</v>
      </c>
      <c r="AJ31" s="17">
        <v>600</v>
      </c>
      <c r="AK31" s="17">
        <v>1471</v>
      </c>
      <c r="AL31" s="17">
        <v>921</v>
      </c>
      <c r="AM31" s="17">
        <v>772</v>
      </c>
      <c r="AN31" s="17">
        <v>1105</v>
      </c>
      <c r="AO31" s="17">
        <v>907</v>
      </c>
      <c r="AP31" s="17">
        <v>817</v>
      </c>
      <c r="AQ31" s="17">
        <v>994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47" t="s">
        <v>60</v>
      </c>
      <c r="C32" s="48">
        <v>170</v>
      </c>
      <c r="D32" s="17"/>
      <c r="E32" s="48">
        <v>287</v>
      </c>
      <c r="F32" s="17"/>
      <c r="G32" s="307">
        <v>425</v>
      </c>
      <c r="H32" s="17"/>
      <c r="I32" s="48">
        <v>217</v>
      </c>
      <c r="J32" s="17"/>
      <c r="K32" s="48">
        <v>171</v>
      </c>
      <c r="L32" s="17"/>
      <c r="M32" s="48">
        <v>252</v>
      </c>
      <c r="N32" s="17"/>
      <c r="O32" s="48">
        <v>250</v>
      </c>
      <c r="P32" s="17"/>
      <c r="Q32" s="48">
        <v>258</v>
      </c>
      <c r="R32" s="17"/>
      <c r="S32" s="48">
        <v>299</v>
      </c>
      <c r="T32" s="17"/>
      <c r="U32" s="48">
        <v>313</v>
      </c>
      <c r="V32" s="17"/>
      <c r="W32" s="48">
        <v>323</v>
      </c>
      <c r="X32" s="17"/>
      <c r="Y32" s="48"/>
      <c r="Z32" s="1"/>
      <c r="AA32" s="48">
        <f>SUM(C32:Z32)</f>
        <v>2965</v>
      </c>
      <c r="AB32" s="1"/>
      <c r="AC32" s="1"/>
      <c r="AD32" s="1"/>
      <c r="AE32" s="1" t="s">
        <v>279</v>
      </c>
      <c r="AF32" s="17">
        <v>713</v>
      </c>
      <c r="AG32" s="17">
        <v>1090</v>
      </c>
      <c r="AH32" s="17">
        <v>810</v>
      </c>
      <c r="AI32" s="17">
        <v>908</v>
      </c>
      <c r="AJ32" s="17">
        <v>478</v>
      </c>
      <c r="AK32" s="17">
        <v>1007</v>
      </c>
      <c r="AL32" s="17">
        <v>849</v>
      </c>
      <c r="AM32" s="17">
        <v>740</v>
      </c>
      <c r="AN32" s="17">
        <v>762</v>
      </c>
      <c r="AO32" s="17">
        <v>891</v>
      </c>
      <c r="AP32" s="17">
        <v>777</v>
      </c>
      <c r="AQ32" s="17">
        <v>843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47" t="s">
        <v>62</v>
      </c>
      <c r="C33" s="48">
        <v>163</v>
      </c>
      <c r="D33" s="17"/>
      <c r="E33" s="48">
        <v>120</v>
      </c>
      <c r="F33" s="17"/>
      <c r="G33" s="308">
        <v>359</v>
      </c>
      <c r="H33" s="17"/>
      <c r="I33" s="48">
        <v>149</v>
      </c>
      <c r="J33" s="17"/>
      <c r="K33" s="48">
        <v>79</v>
      </c>
      <c r="L33" s="17"/>
      <c r="M33" s="48">
        <v>206</v>
      </c>
      <c r="N33" s="17"/>
      <c r="O33" s="48">
        <v>178</v>
      </c>
      <c r="P33" s="17"/>
      <c r="Q33" s="48">
        <v>171</v>
      </c>
      <c r="R33" s="17"/>
      <c r="S33" s="48">
        <v>183</v>
      </c>
      <c r="T33" s="17"/>
      <c r="U33" s="48">
        <v>301</v>
      </c>
      <c r="V33" s="17"/>
      <c r="W33" s="48">
        <v>185</v>
      </c>
      <c r="X33" s="17"/>
      <c r="Y33" s="48"/>
      <c r="Z33" s="1"/>
      <c r="AA33" s="48">
        <f>SUM(C33:Z33)</f>
        <v>2094</v>
      </c>
      <c r="AB33" s="1"/>
      <c r="AC33" s="1"/>
      <c r="AD33" s="1"/>
      <c r="AE33" s="234" t="s">
        <v>288</v>
      </c>
      <c r="AF33" s="1">
        <v>578</v>
      </c>
      <c r="AG33" s="1">
        <v>877</v>
      </c>
      <c r="AH33" s="1">
        <v>640</v>
      </c>
      <c r="AI33" s="1">
        <v>852</v>
      </c>
      <c r="AJ33" s="1">
        <v>734</v>
      </c>
      <c r="AK33" s="1">
        <v>953</v>
      </c>
      <c r="AL33" s="1">
        <v>858</v>
      </c>
      <c r="AM33" s="1">
        <v>978</v>
      </c>
      <c r="AN33" s="1">
        <v>771</v>
      </c>
      <c r="AO33" s="1">
        <v>914</v>
      </c>
      <c r="AP33" s="1">
        <v>784</v>
      </c>
      <c r="AQ33" s="1">
        <v>852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47" t="s">
        <v>63</v>
      </c>
      <c r="C34" s="48">
        <v>1</v>
      </c>
      <c r="D34" s="17"/>
      <c r="E34" s="48">
        <v>0</v>
      </c>
      <c r="F34" s="17"/>
      <c r="G34" s="308">
        <v>1</v>
      </c>
      <c r="H34" s="17"/>
      <c r="I34" s="49">
        <v>1</v>
      </c>
      <c r="J34" s="17"/>
      <c r="K34" s="48">
        <v>53</v>
      </c>
      <c r="L34" s="17"/>
      <c r="M34" s="48">
        <v>1</v>
      </c>
      <c r="N34" s="17"/>
      <c r="O34" s="48">
        <v>0</v>
      </c>
      <c r="P34" s="17"/>
      <c r="Q34" s="48">
        <v>33</v>
      </c>
      <c r="R34" s="17"/>
      <c r="S34" s="48">
        <v>0</v>
      </c>
      <c r="T34" s="17"/>
      <c r="U34" s="48">
        <v>2</v>
      </c>
      <c r="V34" s="17"/>
      <c r="W34" s="48">
        <v>0</v>
      </c>
      <c r="X34" s="17"/>
      <c r="Y34" s="48"/>
      <c r="Z34" s="1"/>
      <c r="AA34" s="48">
        <f>SUM(C34:Z34)</f>
        <v>92</v>
      </c>
      <c r="AB34" s="1"/>
      <c r="AC34" s="1"/>
      <c r="AD34" s="1"/>
      <c r="AE34" s="234" t="s">
        <v>293</v>
      </c>
      <c r="AF34" s="1">
        <v>817</v>
      </c>
      <c r="AG34">
        <v>706</v>
      </c>
      <c r="AH34" s="1">
        <v>809</v>
      </c>
      <c r="AI34" s="1">
        <v>865</v>
      </c>
      <c r="AJ34" s="1">
        <v>610</v>
      </c>
      <c r="AK34" s="1">
        <v>781</v>
      </c>
      <c r="AL34" s="1">
        <v>926</v>
      </c>
      <c r="AM34" s="1">
        <v>712</v>
      </c>
      <c r="AN34" s="1">
        <v>820</v>
      </c>
      <c r="AO34" s="1">
        <v>775</v>
      </c>
      <c r="AP34" s="1">
        <v>719</v>
      </c>
      <c r="AQ34" s="1">
        <v>790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0" t="s">
        <v>64</v>
      </c>
      <c r="C35" s="51">
        <v>66</v>
      </c>
      <c r="D35" s="26"/>
      <c r="E35" s="51">
        <v>94</v>
      </c>
      <c r="F35" s="26"/>
      <c r="G35" s="309">
        <v>160</v>
      </c>
      <c r="H35" s="26"/>
      <c r="I35" s="51">
        <v>92</v>
      </c>
      <c r="J35" s="26"/>
      <c r="K35" s="51">
        <v>122</v>
      </c>
      <c r="L35" s="26"/>
      <c r="M35" s="51">
        <v>108</v>
      </c>
      <c r="N35" s="26"/>
      <c r="O35" s="51">
        <v>100</v>
      </c>
      <c r="P35" s="26"/>
      <c r="Q35" s="51">
        <v>105</v>
      </c>
      <c r="R35" s="26"/>
      <c r="S35" s="51">
        <v>88</v>
      </c>
      <c r="T35" s="26"/>
      <c r="U35" s="51">
        <v>124</v>
      </c>
      <c r="V35" s="26"/>
      <c r="W35" s="51">
        <v>149</v>
      </c>
      <c r="X35" s="26"/>
      <c r="Y35" s="51"/>
      <c r="Z35" s="52"/>
      <c r="AA35" s="51">
        <f>SUM(C35:Z35)</f>
        <v>1208</v>
      </c>
      <c r="AB35" s="1"/>
      <c r="AC35" s="1" t="s">
        <v>65</v>
      </c>
      <c r="AD35" s="1"/>
      <c r="AE35" s="234" t="s">
        <v>309</v>
      </c>
      <c r="AF35">
        <f t="shared" ref="AF35:AQ35" si="4">IF(INDEX($B$14:$Y$18,MATCH($AE35,$B$14:$B$17,0),MATCH(AF$21,$B$14:$Y$14,0))=0,"",INDEX($B$14:$Y$18,MATCH($AE35,$B$14:$B$17,0),MATCH(AF$21,$B$14:$Y$14,0)))</f>
        <v>530</v>
      </c>
      <c r="AG35">
        <f t="shared" si="4"/>
        <v>582</v>
      </c>
      <c r="AH35">
        <f t="shared" si="4"/>
        <v>664</v>
      </c>
      <c r="AI35">
        <f t="shared" si="4"/>
        <v>801</v>
      </c>
      <c r="AJ35">
        <f t="shared" si="4"/>
        <v>625</v>
      </c>
      <c r="AK35">
        <f t="shared" si="4"/>
        <v>709</v>
      </c>
      <c r="AL35">
        <f t="shared" si="4"/>
        <v>789</v>
      </c>
      <c r="AM35">
        <f t="shared" si="4"/>
        <v>778</v>
      </c>
      <c r="AN35">
        <f t="shared" si="4"/>
        <v>777</v>
      </c>
      <c r="AO35">
        <f t="shared" si="4"/>
        <v>696</v>
      </c>
      <c r="AP35">
        <f t="shared" si="4"/>
        <v>898</v>
      </c>
      <c r="AQ35">
        <f t="shared" si="4"/>
        <v>595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47" t="s">
        <v>66</v>
      </c>
      <c r="C36" s="48">
        <f>SUM(C32:C35)</f>
        <v>400</v>
      </c>
      <c r="D36" s="17"/>
      <c r="E36" s="48">
        <f>SUM(E32:E35)</f>
        <v>501</v>
      </c>
      <c r="F36" s="17"/>
      <c r="G36" s="48">
        <f>SUM(G32:G35)</f>
        <v>945</v>
      </c>
      <c r="H36" s="17"/>
      <c r="I36" s="48">
        <f>SUM(I32:I35)</f>
        <v>459</v>
      </c>
      <c r="J36" s="17"/>
      <c r="K36" s="48">
        <f>SUM(K32:K35)</f>
        <v>425</v>
      </c>
      <c r="L36" s="17"/>
      <c r="M36" s="48">
        <f>SUM(M32:M35)</f>
        <v>567</v>
      </c>
      <c r="N36" s="17"/>
      <c r="O36" s="48">
        <f>SUM(O32:O35)</f>
        <v>528</v>
      </c>
      <c r="P36" s="17"/>
      <c r="Q36" s="48">
        <f>SUM(Q32:Q35)</f>
        <v>567</v>
      </c>
      <c r="R36" s="17"/>
      <c r="S36" s="48">
        <f>SUM(S32:S35)</f>
        <v>570</v>
      </c>
      <c r="T36" s="17"/>
      <c r="U36" s="48">
        <f>SUM(U32:U35)</f>
        <v>740</v>
      </c>
      <c r="V36" s="17"/>
      <c r="W36" s="48">
        <f>SUM(W32:W35)</f>
        <v>657</v>
      </c>
      <c r="X36" s="17"/>
      <c r="Y36" s="48">
        <f>SUM(Y32:Y35)</f>
        <v>0</v>
      </c>
      <c r="Z36" s="1"/>
      <c r="AA36" s="48">
        <f>SUM(C36:Z36)</f>
        <v>6359</v>
      </c>
      <c r="AB36" s="1"/>
      <c r="AC36" s="1" t="s">
        <v>67</v>
      </c>
      <c r="AD36" s="1"/>
      <c r="AE36" s="328" t="s">
        <v>430</v>
      </c>
      <c r="AF36">
        <f>IF(INDEX($B$14:$Y$18,MATCH($AE36,$B$14:$B$18,0),MATCH(AF$21,$B$14:$Y$14,0))=0,"",INDEX($B$14:$Y$18,MATCH($AE36,$B$14:$B$18,0),MATCH(AF$21,$B$14:$Y$14,0)))</f>
        <v>510</v>
      </c>
      <c r="AG36">
        <f>IF(INDEX($B$14:$Y$18,MATCH($AE36,$B$14:$B$18,0),MATCH(AG$21,$B$14:$Y$14,0))=0,"",INDEX($B$14:$Y$18,MATCH($AE36,$B$14:$B$18,0),MATCH(AG$21,$B$14:$Y$14,0)))</f>
        <v>559</v>
      </c>
      <c r="AH36">
        <v>478</v>
      </c>
      <c r="AI36">
        <v>796</v>
      </c>
      <c r="AJ36">
        <v>661</v>
      </c>
      <c r="AK36">
        <v>779</v>
      </c>
      <c r="AL36">
        <v>861</v>
      </c>
      <c r="AM36">
        <v>547</v>
      </c>
      <c r="AN36">
        <v>761</v>
      </c>
      <c r="AO36">
        <v>341</v>
      </c>
      <c r="AP36">
        <v>536</v>
      </c>
      <c r="AQ36">
        <v>688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18"/>
      <c r="AC37" s="18"/>
      <c r="AD37" s="1"/>
      <c r="AE37" s="234" t="s">
        <v>439</v>
      </c>
      <c r="AF37">
        <v>400</v>
      </c>
      <c r="AG37">
        <v>501</v>
      </c>
      <c r="AH37">
        <v>945</v>
      </c>
      <c r="AI37">
        <v>459</v>
      </c>
      <c r="AJ37">
        <v>425</v>
      </c>
      <c r="AK37">
        <v>567</v>
      </c>
      <c r="AL37">
        <v>528</v>
      </c>
      <c r="AM37">
        <v>567</v>
      </c>
      <c r="AN37">
        <v>570</v>
      </c>
      <c r="AO37">
        <v>740</v>
      </c>
      <c r="AP37">
        <v>657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69</v>
      </c>
      <c r="AD39" s="1"/>
      <c r="AE39" s="327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70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218</v>
      </c>
      <c r="D103" s="1"/>
      <c r="E103" s="1" t="s">
        <v>219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220</v>
      </c>
      <c r="D104" s="1"/>
      <c r="E104" s="1" t="s">
        <v>221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59" t="s">
        <v>71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E3" activePane="bottomRight" state="frozen"/>
      <selection activeCell="W27" sqref="W27"/>
      <selection pane="topRight" activeCell="W27" sqref="W27"/>
      <selection pane="bottomLeft" activeCell="W27" sqref="W27"/>
      <selection pane="bottomRight" activeCell="W98" sqref="W98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5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'１ページ'!AC3</f>
        <v>　　　　　令和７年１１月分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6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7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7"/>
      <c r="C3" s="70">
        <v>130</v>
      </c>
      <c r="D3" s="69">
        <v>130</v>
      </c>
      <c r="E3" s="70">
        <v>120</v>
      </c>
      <c r="F3" s="69">
        <v>250</v>
      </c>
      <c r="G3" s="70">
        <v>104</v>
      </c>
      <c r="H3" s="69">
        <v>354</v>
      </c>
      <c r="I3" s="70">
        <v>139</v>
      </c>
      <c r="J3" s="69">
        <v>493</v>
      </c>
      <c r="K3" s="70">
        <v>93</v>
      </c>
      <c r="L3" s="69">
        <v>586</v>
      </c>
      <c r="M3" s="70">
        <v>104</v>
      </c>
      <c r="N3" s="69">
        <v>690</v>
      </c>
      <c r="O3" s="70">
        <v>171</v>
      </c>
      <c r="P3" s="69">
        <v>861</v>
      </c>
      <c r="Q3" s="70">
        <v>105</v>
      </c>
      <c r="R3" s="69">
        <v>966</v>
      </c>
      <c r="S3" s="70">
        <v>89</v>
      </c>
      <c r="T3" s="69">
        <v>1055</v>
      </c>
      <c r="U3" s="70">
        <v>52</v>
      </c>
      <c r="V3" s="69">
        <v>1107</v>
      </c>
      <c r="W3" s="70">
        <v>79</v>
      </c>
      <c r="X3" s="69">
        <v>1186</v>
      </c>
      <c r="Y3" s="70">
        <v>194</v>
      </c>
      <c r="Z3" s="69">
        <v>1380</v>
      </c>
      <c r="AA3" s="71">
        <v>1380</v>
      </c>
      <c r="AB3" s="60"/>
    </row>
    <row r="4" spans="1:28" s="13" customFormat="1" ht="21" customHeight="1" x14ac:dyDescent="0.25">
      <c r="A4" s="60"/>
      <c r="B4" s="296" t="s">
        <v>311</v>
      </c>
      <c r="C4" s="75">
        <f>VLOOKUP($B4,'[1]B01800 (2)'!$B$8:$D$319,3,0)</f>
        <v>74</v>
      </c>
      <c r="D4" s="74">
        <f>C4</f>
        <v>74</v>
      </c>
      <c r="E4" s="75">
        <v>89</v>
      </c>
      <c r="F4" s="74">
        <f>IF(E4="","",E4+D4)</f>
        <v>163</v>
      </c>
      <c r="G4" s="75">
        <v>197</v>
      </c>
      <c r="H4" s="74">
        <f>IF(G4="","",G4+F4)</f>
        <v>360</v>
      </c>
      <c r="I4" s="75">
        <v>70</v>
      </c>
      <c r="J4" s="74">
        <f>IF(I4="","",I4+H4)</f>
        <v>430</v>
      </c>
      <c r="K4" s="75">
        <v>63</v>
      </c>
      <c r="L4" s="74">
        <f>IF(K4="","",K4+J4)</f>
        <v>493</v>
      </c>
      <c r="M4" s="75">
        <v>100</v>
      </c>
      <c r="N4" s="74">
        <f>IF(M4="","",M4+L4)</f>
        <v>593</v>
      </c>
      <c r="O4" s="75">
        <v>111</v>
      </c>
      <c r="P4" s="74">
        <f>IF(O4="","",O4+N4)</f>
        <v>704</v>
      </c>
      <c r="Q4" s="75">
        <v>133</v>
      </c>
      <c r="R4" s="74">
        <f>IF(Q4="","",Q4+P4)</f>
        <v>837</v>
      </c>
      <c r="S4" s="75">
        <v>112</v>
      </c>
      <c r="T4" s="74">
        <f>IF(S4="","",S4+R4)</f>
        <v>949</v>
      </c>
      <c r="U4" s="75">
        <v>143</v>
      </c>
      <c r="V4" s="268">
        <f>IF(U4="","",U4+T4)</f>
        <v>1092</v>
      </c>
      <c r="W4" s="75">
        <v>147</v>
      </c>
      <c r="X4" s="74">
        <f>IF(W4="","",W4+V4)</f>
        <v>1239</v>
      </c>
      <c r="Y4" s="75"/>
      <c r="Z4" s="74" t="str">
        <f>IF(Y4="","",Y4+X4)</f>
        <v/>
      </c>
      <c r="AA4" s="76">
        <f>MAX(D4,F4,H4,J4,L4,N4,P4,R4,T4,V4,X4,Z4)</f>
        <v>1239</v>
      </c>
      <c r="AB4" s="60"/>
    </row>
    <row r="5" spans="1:28" s="13" customFormat="1" ht="21" customHeight="1" thickBot="1" x14ac:dyDescent="0.3">
      <c r="A5" s="60"/>
      <c r="B5" s="77"/>
      <c r="C5" s="80">
        <f>D4-D3</f>
        <v>-56</v>
      </c>
      <c r="D5" s="79">
        <f>D4/D3</f>
        <v>0.56923076923076921</v>
      </c>
      <c r="E5" s="80">
        <f>IF(E4="","",F4-F3)</f>
        <v>-87</v>
      </c>
      <c r="F5" s="79">
        <f>IF(E4="","",F4/F3)</f>
        <v>0.65200000000000002</v>
      </c>
      <c r="G5" s="80">
        <f>IF(G4="","",H4-H3)</f>
        <v>6</v>
      </c>
      <c r="H5" s="79">
        <f>IF(G4="","",H4/H3)</f>
        <v>1.0169491525423728</v>
      </c>
      <c r="I5" s="80">
        <f>IF(I4="","",J4-J3)</f>
        <v>-63</v>
      </c>
      <c r="J5" s="79">
        <f>IF(I4="","",J4/J3)</f>
        <v>0.87221095334685594</v>
      </c>
      <c r="K5" s="80">
        <f>IF(K4="","",L4-L3)</f>
        <v>-93</v>
      </c>
      <c r="L5" s="79">
        <f>IF(K4="","",L4/L3)</f>
        <v>0.84129692832764502</v>
      </c>
      <c r="M5" s="80">
        <f>IF(M4="","",N4-N3)</f>
        <v>-97</v>
      </c>
      <c r="N5" s="79">
        <f>IF(M4="","",N4/N3)</f>
        <v>0.85942028985507246</v>
      </c>
      <c r="O5" s="80">
        <f>IF(O4="","",P4-P3)</f>
        <v>-157</v>
      </c>
      <c r="P5" s="79">
        <f>IF(O4="","",P4/P3)</f>
        <v>0.81765389082462259</v>
      </c>
      <c r="Q5" s="80">
        <f>IF(Q4="","",R4-R3)</f>
        <v>-129</v>
      </c>
      <c r="R5" s="79">
        <f>IF(Q4="","",R4/R3)</f>
        <v>0.86645962732919257</v>
      </c>
      <c r="S5" s="80">
        <f>IF(S4="","",T4-T3)</f>
        <v>-106</v>
      </c>
      <c r="T5" s="79">
        <f>IF(S4="","",T4/T3)</f>
        <v>0.89952606635071086</v>
      </c>
      <c r="U5" s="80">
        <f>IF(U4="","",V4-V3)</f>
        <v>-15</v>
      </c>
      <c r="V5" s="269">
        <f>IF(U4="","",V4/V3)</f>
        <v>0.98644986449864502</v>
      </c>
      <c r="W5" s="80">
        <f>IF(W4="","",X4-X3)</f>
        <v>53</v>
      </c>
      <c r="X5" s="79">
        <f>IF(W4="","",X4/X3)</f>
        <v>1.0446880269814502</v>
      </c>
      <c r="Y5" s="80" t="str">
        <f>IF(Y4="","",Z4-Z3)</f>
        <v/>
      </c>
      <c r="Z5" s="79" t="str">
        <f>IF(Y4="","",Z4/Z3)</f>
        <v/>
      </c>
      <c r="AA5" s="81">
        <f>AA4/AA3</f>
        <v>0.89782608695652177</v>
      </c>
      <c r="AB5" s="60"/>
    </row>
    <row r="6" spans="1:28" s="13" customFormat="1" ht="21" customHeight="1" x14ac:dyDescent="0.25">
      <c r="A6" s="60"/>
      <c r="B6" s="68"/>
      <c r="C6" s="82">
        <v>29</v>
      </c>
      <c r="D6" s="83">
        <v>29</v>
      </c>
      <c r="E6" s="84">
        <v>20</v>
      </c>
      <c r="F6" s="83">
        <v>49</v>
      </c>
      <c r="G6" s="84">
        <v>13</v>
      </c>
      <c r="H6" s="83">
        <v>62</v>
      </c>
      <c r="I6" s="84">
        <v>53</v>
      </c>
      <c r="J6" s="83">
        <v>115</v>
      </c>
      <c r="K6" s="84">
        <v>55</v>
      </c>
      <c r="L6" s="83">
        <v>170</v>
      </c>
      <c r="M6" s="84">
        <v>24</v>
      </c>
      <c r="N6" s="83">
        <v>194</v>
      </c>
      <c r="O6" s="84">
        <v>61</v>
      </c>
      <c r="P6" s="83">
        <v>255</v>
      </c>
      <c r="Q6" s="84">
        <v>36</v>
      </c>
      <c r="R6" s="83">
        <v>291</v>
      </c>
      <c r="S6" s="84">
        <v>46</v>
      </c>
      <c r="T6" s="83">
        <v>337</v>
      </c>
      <c r="U6" s="84">
        <v>13</v>
      </c>
      <c r="V6" s="69">
        <v>350</v>
      </c>
      <c r="W6" s="84">
        <v>19</v>
      </c>
      <c r="X6" s="83">
        <v>369</v>
      </c>
      <c r="Y6" s="84">
        <v>33</v>
      </c>
      <c r="Z6" s="83">
        <v>402</v>
      </c>
      <c r="AA6" s="71">
        <f>MAX(D6,F6,H6,J6,L6,N6,P6,R6,T6,V6,X6,Z6)</f>
        <v>402</v>
      </c>
      <c r="AB6" s="60"/>
    </row>
    <row r="7" spans="1:28" s="13" customFormat="1" ht="21" customHeight="1" x14ac:dyDescent="0.25">
      <c r="A7" s="60"/>
      <c r="B7" s="296" t="s">
        <v>312</v>
      </c>
      <c r="C7" s="75">
        <f>VLOOKUP($B7,'[1]B01800 (2)'!$B$8:$D$319,3,0)</f>
        <v>5</v>
      </c>
      <c r="D7" s="74">
        <f>C7</f>
        <v>5</v>
      </c>
      <c r="E7" s="75">
        <v>22</v>
      </c>
      <c r="F7" s="74">
        <f>IF(E7="","",E7+D7)</f>
        <v>27</v>
      </c>
      <c r="G7" s="75">
        <v>43</v>
      </c>
      <c r="H7" s="74">
        <f>IF(G7="","",G7+F7)</f>
        <v>70</v>
      </c>
      <c r="I7" s="75">
        <v>20</v>
      </c>
      <c r="J7" s="74">
        <f>IF(I7="","",I7+H7)</f>
        <v>90</v>
      </c>
      <c r="K7" s="75">
        <v>10</v>
      </c>
      <c r="L7" s="74">
        <f>IF(K7="","",K7+J7)</f>
        <v>100</v>
      </c>
      <c r="M7" s="75">
        <v>44</v>
      </c>
      <c r="N7" s="74">
        <f>IF(M7="","",M7+L7)</f>
        <v>144</v>
      </c>
      <c r="O7" s="75">
        <v>26</v>
      </c>
      <c r="P7" s="74">
        <f>IF(O7="","",O7+N7)</f>
        <v>170</v>
      </c>
      <c r="Q7" s="75">
        <v>27</v>
      </c>
      <c r="R7" s="74">
        <f>IF(Q7="","",Q7+P7)</f>
        <v>197</v>
      </c>
      <c r="S7" s="75">
        <v>34</v>
      </c>
      <c r="T7" s="74">
        <f>IF(S7="","",S7+R7)</f>
        <v>231</v>
      </c>
      <c r="U7" s="75">
        <v>55</v>
      </c>
      <c r="V7" s="268">
        <f>IF(U7="","",U7+T7)</f>
        <v>286</v>
      </c>
      <c r="W7" s="75">
        <v>13</v>
      </c>
      <c r="X7" s="74">
        <f>IF(W7="","",W7+V7)</f>
        <v>299</v>
      </c>
      <c r="Y7" s="75"/>
      <c r="Z7" s="74" t="str">
        <f>IF(Y7="","",Y7+X7)</f>
        <v/>
      </c>
      <c r="AA7" s="76">
        <f>MAX(D7,F7,H7,J7,L7,N7,P7,R7,T7,V7,X7,Z7)</f>
        <v>299</v>
      </c>
      <c r="AB7" s="60"/>
    </row>
    <row r="8" spans="1:28" s="13" customFormat="1" ht="21" customHeight="1" thickBot="1" x14ac:dyDescent="0.3">
      <c r="A8" s="60"/>
      <c r="B8" s="77"/>
      <c r="C8" s="78">
        <f>D7-D6</f>
        <v>-24</v>
      </c>
      <c r="D8" s="79">
        <f>D7/D6</f>
        <v>0.17241379310344829</v>
      </c>
      <c r="E8" s="80">
        <f>IF(E7="","",F7-F6)</f>
        <v>-22</v>
      </c>
      <c r="F8" s="79">
        <f>IF(E7="","",F7/F6)</f>
        <v>0.55102040816326525</v>
      </c>
      <c r="G8" s="80">
        <f>IF(G7="","",H7-H6)</f>
        <v>8</v>
      </c>
      <c r="H8" s="79">
        <f>IF(G7="","",H7/H6)</f>
        <v>1.1290322580645162</v>
      </c>
      <c r="I8" s="80">
        <f>IF(I7="","",J7-J6)</f>
        <v>-25</v>
      </c>
      <c r="J8" s="79">
        <f>IF(I7="","",J7/J6)</f>
        <v>0.78260869565217395</v>
      </c>
      <c r="K8" s="80">
        <f>IF(K7="","",L7-L6)</f>
        <v>-70</v>
      </c>
      <c r="L8" s="79">
        <f>IF(K7="","",L7/L6)</f>
        <v>0.58823529411764708</v>
      </c>
      <c r="M8" s="80">
        <f>IF(M7="","",N7-N6)</f>
        <v>-50</v>
      </c>
      <c r="N8" s="79">
        <f>IF(M7="","",N7/N6)</f>
        <v>0.74226804123711343</v>
      </c>
      <c r="O8" s="80">
        <f>IF(O7="","",P7-P6)</f>
        <v>-85</v>
      </c>
      <c r="P8" s="79">
        <f>IF(O7="","",P7/P6)</f>
        <v>0.66666666666666663</v>
      </c>
      <c r="Q8" s="80">
        <f>IF(Q7="","",R7-R6)</f>
        <v>-94</v>
      </c>
      <c r="R8" s="79">
        <f>IF(Q7="","",R7/R6)</f>
        <v>0.67697594501718217</v>
      </c>
      <c r="S8" s="80">
        <f>IF(S7="","",T7-T6)</f>
        <v>-106</v>
      </c>
      <c r="T8" s="79">
        <f>IF(S7="","",T7/T6)</f>
        <v>0.68545994065281901</v>
      </c>
      <c r="U8" s="80">
        <f>IF(U7="","",V7-V6)</f>
        <v>-64</v>
      </c>
      <c r="V8" s="269">
        <f>IF(U7="","",V7/V6)</f>
        <v>0.81714285714285717</v>
      </c>
      <c r="W8" s="80">
        <f>IF(W7="","",X7-X6)</f>
        <v>-70</v>
      </c>
      <c r="X8" s="79">
        <f>IF(W7="","",X7/X6)</f>
        <v>0.81029810298102978</v>
      </c>
      <c r="Y8" s="80" t="str">
        <f>IF(Y7="","",Z7-Z6)</f>
        <v/>
      </c>
      <c r="Z8" s="79" t="str">
        <f>IF(Y7="","",Z7/Z6)</f>
        <v/>
      </c>
      <c r="AA8" s="81">
        <f>AA7/AA6</f>
        <v>0.74378109452736318</v>
      </c>
      <c r="AB8" s="60"/>
    </row>
    <row r="9" spans="1:28" s="13" customFormat="1" ht="21" customHeight="1" x14ac:dyDescent="0.25">
      <c r="A9" s="60"/>
      <c r="B9" s="68"/>
      <c r="C9" s="290">
        <v>113</v>
      </c>
      <c r="D9" s="85">
        <v>113</v>
      </c>
      <c r="E9" s="86">
        <v>77</v>
      </c>
      <c r="F9" s="85">
        <v>190</v>
      </c>
      <c r="G9" s="86">
        <v>69</v>
      </c>
      <c r="H9" s="85">
        <v>259</v>
      </c>
      <c r="I9" s="86">
        <v>97</v>
      </c>
      <c r="J9" s="85">
        <v>356</v>
      </c>
      <c r="K9" s="86">
        <v>71</v>
      </c>
      <c r="L9" s="85">
        <v>427</v>
      </c>
      <c r="M9" s="86">
        <v>201</v>
      </c>
      <c r="N9" s="85">
        <v>628</v>
      </c>
      <c r="O9" s="86">
        <v>112</v>
      </c>
      <c r="P9" s="85">
        <v>740</v>
      </c>
      <c r="Q9" s="86">
        <v>84</v>
      </c>
      <c r="R9" s="85">
        <v>824</v>
      </c>
      <c r="S9" s="86">
        <v>128</v>
      </c>
      <c r="T9" s="85">
        <v>952</v>
      </c>
      <c r="U9" s="86">
        <v>76</v>
      </c>
      <c r="V9" s="85">
        <v>1028</v>
      </c>
      <c r="W9" s="86">
        <v>105</v>
      </c>
      <c r="X9" s="85">
        <v>1133</v>
      </c>
      <c r="Y9" s="86">
        <v>121</v>
      </c>
      <c r="Z9" s="87">
        <v>1254</v>
      </c>
      <c r="AA9" s="71">
        <f>MAX(D9,F9,H9,J9,L9,N9,P9,R9,T9,V9,X9,Z9)</f>
        <v>1254</v>
      </c>
      <c r="AB9" s="60"/>
    </row>
    <row r="10" spans="1:28" s="13" customFormat="1" ht="21" customHeight="1" x14ac:dyDescent="0.25">
      <c r="A10" s="60"/>
      <c r="B10" s="296" t="s">
        <v>313</v>
      </c>
      <c r="C10" s="75">
        <f>VLOOKUP($B10,'[1]B01800 (2)'!$B$8:$D$319,3,0)</f>
        <v>121</v>
      </c>
      <c r="D10" s="74">
        <f>C10</f>
        <v>121</v>
      </c>
      <c r="E10" s="75">
        <v>60</v>
      </c>
      <c r="F10" s="74">
        <f>IF(E10="","",E10+D10)</f>
        <v>181</v>
      </c>
      <c r="G10" s="75">
        <v>125</v>
      </c>
      <c r="H10" s="74">
        <f>IF(G10="","",G10+F10)</f>
        <v>306</v>
      </c>
      <c r="I10" s="75">
        <v>105</v>
      </c>
      <c r="J10" s="74">
        <f>IF(I10="","",I10+H10)</f>
        <v>411</v>
      </c>
      <c r="K10" s="75">
        <v>151</v>
      </c>
      <c r="L10" s="74">
        <f>IF(K10="","",K10+J10)</f>
        <v>562</v>
      </c>
      <c r="M10" s="75">
        <v>137</v>
      </c>
      <c r="N10" s="74">
        <f>IF(M10="","",M10+L10)</f>
        <v>699</v>
      </c>
      <c r="O10" s="75">
        <v>108</v>
      </c>
      <c r="P10" s="74">
        <f>IF(O10="","",O10+N10)</f>
        <v>807</v>
      </c>
      <c r="Q10" s="75">
        <v>111</v>
      </c>
      <c r="R10" s="74">
        <f>IF(Q10="","",Q10+P10)</f>
        <v>918</v>
      </c>
      <c r="S10" s="75">
        <v>162</v>
      </c>
      <c r="T10" s="74">
        <f>IF(S10="","",S10+R10)</f>
        <v>1080</v>
      </c>
      <c r="U10" s="75">
        <v>139</v>
      </c>
      <c r="V10" s="268">
        <f>IF(U10="","",U10+T10)</f>
        <v>1219</v>
      </c>
      <c r="W10" s="75">
        <v>112</v>
      </c>
      <c r="X10" s="74">
        <f>IF(W10="","",W10+V10)</f>
        <v>1331</v>
      </c>
      <c r="Y10" s="75"/>
      <c r="Z10" s="74" t="str">
        <f>IF(Y10="","",Y10+X10)</f>
        <v/>
      </c>
      <c r="AA10" s="76">
        <f>MAX(D10,F10,H10,J10,L10,N10,P10,R10,T10,V10,X10,Z10)</f>
        <v>1331</v>
      </c>
      <c r="AB10" s="60"/>
    </row>
    <row r="11" spans="1:28" s="13" customFormat="1" ht="21" customHeight="1" thickBot="1" x14ac:dyDescent="0.3">
      <c r="A11" s="60"/>
      <c r="B11" s="77"/>
      <c r="C11" s="78">
        <f>D10-D9</f>
        <v>8</v>
      </c>
      <c r="D11" s="79">
        <f>D10/D9</f>
        <v>1.0707964601769913</v>
      </c>
      <c r="E11" s="80">
        <f>IF(E10="","",F10-F9)</f>
        <v>-9</v>
      </c>
      <c r="F11" s="79">
        <f>IF(E10="","",F10/F9)</f>
        <v>0.95263157894736838</v>
      </c>
      <c r="G11" s="80">
        <f>IF(G10="","",H10-H9)</f>
        <v>47</v>
      </c>
      <c r="H11" s="79">
        <f>IF(G10="","",H10/H9)</f>
        <v>1.1814671814671815</v>
      </c>
      <c r="I11" s="80">
        <f>IF(I10="","",J10-J9)</f>
        <v>55</v>
      </c>
      <c r="J11" s="79">
        <f>IF(I10="","",J10/J9)</f>
        <v>1.154494382022472</v>
      </c>
      <c r="K11" s="80">
        <f>IF(K10="","",L10-L9)</f>
        <v>135</v>
      </c>
      <c r="L11" s="79">
        <f>IF(K10="","",L10/L9)</f>
        <v>1.31615925058548</v>
      </c>
      <c r="M11" s="80">
        <f>IF(M10="","",N10-N9)</f>
        <v>71</v>
      </c>
      <c r="N11" s="79">
        <f>IF(M10="","",N10/N9)</f>
        <v>1.1130573248407643</v>
      </c>
      <c r="O11" s="80">
        <f>IF(O10="","",P10-P9)</f>
        <v>67</v>
      </c>
      <c r="P11" s="79">
        <f>IF(O10="","",P10/P9)</f>
        <v>1.0905405405405406</v>
      </c>
      <c r="Q11" s="80">
        <f>IF(Q10="","",R10-R9)</f>
        <v>94</v>
      </c>
      <c r="R11" s="79">
        <f>IF(Q10="","",R10/R9)</f>
        <v>1.1140776699029127</v>
      </c>
      <c r="S11" s="80">
        <f>IF(S10="","",T10-T9)</f>
        <v>128</v>
      </c>
      <c r="T11" s="79">
        <f>IF(S10="","",T10/T9)</f>
        <v>1.134453781512605</v>
      </c>
      <c r="U11" s="80">
        <f>IF(U10="","",V10-V9)</f>
        <v>191</v>
      </c>
      <c r="V11" s="269">
        <f>IF(U10="","",V10/V9)</f>
        <v>1.1857976653696498</v>
      </c>
      <c r="W11" s="80">
        <f>IF(W10="","",X10-X9)</f>
        <v>198</v>
      </c>
      <c r="X11" s="79">
        <f>IF(W10="","",X10/X9)</f>
        <v>1.174757281553398</v>
      </c>
      <c r="Y11" s="80" t="str">
        <f>IF(Y10="","",Z10-Z9)</f>
        <v/>
      </c>
      <c r="Z11" s="79" t="str">
        <f>IF(Y10="","",Z10/Z9)</f>
        <v/>
      </c>
      <c r="AA11" s="81">
        <f>AA10/AA9</f>
        <v>1.0614035087719298</v>
      </c>
      <c r="AB11" s="60"/>
    </row>
    <row r="12" spans="1:28" s="13" customFormat="1" ht="21" customHeight="1" x14ac:dyDescent="0.25">
      <c r="A12" s="60"/>
      <c r="B12" s="68"/>
      <c r="C12" s="290">
        <v>92</v>
      </c>
      <c r="D12" s="85">
        <v>92</v>
      </c>
      <c r="E12" s="86">
        <v>84</v>
      </c>
      <c r="F12" s="85">
        <v>176</v>
      </c>
      <c r="G12" s="86">
        <v>95</v>
      </c>
      <c r="H12" s="85">
        <v>271</v>
      </c>
      <c r="I12" s="86">
        <v>174</v>
      </c>
      <c r="J12" s="85">
        <v>445</v>
      </c>
      <c r="K12" s="86">
        <v>126</v>
      </c>
      <c r="L12" s="85">
        <v>571</v>
      </c>
      <c r="M12" s="86">
        <v>139</v>
      </c>
      <c r="N12" s="85">
        <v>710</v>
      </c>
      <c r="O12" s="86">
        <v>81</v>
      </c>
      <c r="P12" s="85">
        <v>791</v>
      </c>
      <c r="Q12" s="86">
        <v>119</v>
      </c>
      <c r="R12" s="85">
        <v>910</v>
      </c>
      <c r="S12" s="86">
        <v>124</v>
      </c>
      <c r="T12" s="85">
        <v>1034</v>
      </c>
      <c r="U12" s="86">
        <v>47</v>
      </c>
      <c r="V12" s="85">
        <v>1081</v>
      </c>
      <c r="W12" s="86">
        <v>87</v>
      </c>
      <c r="X12" s="85">
        <v>1168</v>
      </c>
      <c r="Y12" s="86">
        <v>82</v>
      </c>
      <c r="Z12" s="87">
        <v>1250</v>
      </c>
      <c r="AA12" s="71">
        <f>MAX(D12,F12,H12,J12,L12,N12,P12,R12,T12,V12,X12,Z12)</f>
        <v>1250</v>
      </c>
      <c r="AB12" s="60"/>
    </row>
    <row r="13" spans="1:28" s="13" customFormat="1" ht="21" customHeight="1" x14ac:dyDescent="0.25">
      <c r="A13" s="60"/>
      <c r="B13" s="296" t="s">
        <v>314</v>
      </c>
      <c r="C13" s="75">
        <f>VLOOKUP($B13,'[1]B01800 (2)'!$B$8:$D$319,3,0)</f>
        <v>76</v>
      </c>
      <c r="D13" s="74">
        <f>C13</f>
        <v>76</v>
      </c>
      <c r="E13" s="75">
        <v>110</v>
      </c>
      <c r="F13" s="74">
        <f>IF(E13="","",E13+D13)</f>
        <v>186</v>
      </c>
      <c r="G13" s="75">
        <v>160</v>
      </c>
      <c r="H13" s="74">
        <f>IF(G13="","",G13+F13)</f>
        <v>346</v>
      </c>
      <c r="I13" s="75">
        <v>84</v>
      </c>
      <c r="J13" s="74">
        <f>IF(I13="","",I13+H13)</f>
        <v>430</v>
      </c>
      <c r="K13" s="75">
        <v>40</v>
      </c>
      <c r="L13" s="74">
        <f>IF(K13="","",K13+J13)</f>
        <v>470</v>
      </c>
      <c r="M13" s="75">
        <v>87</v>
      </c>
      <c r="N13" s="74">
        <f>IF(M13="","",M13+L13)</f>
        <v>557</v>
      </c>
      <c r="O13" s="75">
        <v>37</v>
      </c>
      <c r="P13" s="74">
        <f>IF(O13="","",O13+N13)</f>
        <v>594</v>
      </c>
      <c r="Q13" s="75">
        <v>48</v>
      </c>
      <c r="R13" s="74">
        <f>IF(Q13="","",Q13+P13)</f>
        <v>642</v>
      </c>
      <c r="S13" s="75">
        <v>80</v>
      </c>
      <c r="T13" s="74">
        <f>IF(S13="","",S13+R13)</f>
        <v>722</v>
      </c>
      <c r="U13" s="75">
        <v>151</v>
      </c>
      <c r="V13" s="268">
        <f>IF(U13="","",U13+T13)</f>
        <v>873</v>
      </c>
      <c r="W13" s="75">
        <v>136</v>
      </c>
      <c r="X13" s="74">
        <f>IF(W13="","",W13+V13)</f>
        <v>1009</v>
      </c>
      <c r="Y13" s="75"/>
      <c r="Z13" s="74" t="str">
        <f>IF(Y13="","",Y13+X13)</f>
        <v/>
      </c>
      <c r="AA13" s="76">
        <f>MAX(D13,F13,H13,J13,L13,N13,P13,R13,T13,V13,X13,Z13)</f>
        <v>1009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-16</v>
      </c>
      <c r="D14" s="79">
        <f>D13/D12</f>
        <v>0.82608695652173914</v>
      </c>
      <c r="E14" s="80">
        <f>IF(E13="","",F13-F12)</f>
        <v>10</v>
      </c>
      <c r="F14" s="79">
        <f>IF(E13="","",F13/F12)</f>
        <v>1.0568181818181819</v>
      </c>
      <c r="G14" s="80">
        <f>IF(G13="","",H13-H12)</f>
        <v>75</v>
      </c>
      <c r="H14" s="79">
        <f>IF(G13="","",H13/H12)</f>
        <v>1.2767527675276753</v>
      </c>
      <c r="I14" s="80">
        <f>IF(I13="","",J13-J12)</f>
        <v>-15</v>
      </c>
      <c r="J14" s="79">
        <f>IF(I13="","",J13/J12)</f>
        <v>0.9662921348314607</v>
      </c>
      <c r="K14" s="80">
        <f>IF(K13="","",L13-L12)</f>
        <v>-101</v>
      </c>
      <c r="L14" s="79">
        <f>IF(K13="","",L13/L12)</f>
        <v>0.82311733800350262</v>
      </c>
      <c r="M14" s="80">
        <f>IF(M13="","",N13-N12)</f>
        <v>-153</v>
      </c>
      <c r="N14" s="79">
        <f>IF(M13="","",N13/N12)</f>
        <v>0.78450704225352108</v>
      </c>
      <c r="O14" s="80">
        <f>IF(O13="","",P13-P12)</f>
        <v>-197</v>
      </c>
      <c r="P14" s="79">
        <f>IF(O13="","",P13/P12)</f>
        <v>0.75094816687737043</v>
      </c>
      <c r="Q14" s="80">
        <f>IF(Q13="","",R13-R12)</f>
        <v>-268</v>
      </c>
      <c r="R14" s="79">
        <f>IF(Q13="","",R13/R12)</f>
        <v>0.70549450549450554</v>
      </c>
      <c r="S14" s="80">
        <f>IF(S13="","",T13-T12)</f>
        <v>-312</v>
      </c>
      <c r="T14" s="79">
        <f>IF(S13="","",T13/T12)</f>
        <v>0.69825918762088979</v>
      </c>
      <c r="U14" s="80">
        <f>IF(U13="","",V13-V12)</f>
        <v>-208</v>
      </c>
      <c r="V14" s="269">
        <f>IF(U13="","",V13/V12)</f>
        <v>0.80758556891766886</v>
      </c>
      <c r="W14" s="80">
        <f>IF(W13="","",X13-X12)</f>
        <v>-159</v>
      </c>
      <c r="X14" s="79">
        <f>IF(W13="","",X13/X12)</f>
        <v>0.86386986301369861</v>
      </c>
      <c r="Y14" s="80" t="str">
        <f>IF(Y13="","",Z13-Z12)</f>
        <v/>
      </c>
      <c r="Z14" s="79" t="str">
        <f>IF(Y13="","",Z13/Z12)</f>
        <v/>
      </c>
      <c r="AA14" s="81">
        <f>AA13/AA12</f>
        <v>0.80720000000000003</v>
      </c>
      <c r="AB14" s="60"/>
    </row>
    <row r="15" spans="1:28" s="13" customFormat="1" ht="21" customHeight="1" x14ac:dyDescent="0.25">
      <c r="A15" s="60"/>
      <c r="B15" s="68"/>
      <c r="C15" s="290">
        <v>2</v>
      </c>
      <c r="D15" s="85">
        <v>2</v>
      </c>
      <c r="E15" s="86">
        <v>20</v>
      </c>
      <c r="F15" s="85">
        <v>22</v>
      </c>
      <c r="G15" s="86">
        <v>12</v>
      </c>
      <c r="H15" s="85">
        <v>34</v>
      </c>
      <c r="I15" s="86">
        <v>9</v>
      </c>
      <c r="J15" s="85">
        <v>43</v>
      </c>
      <c r="K15" s="86">
        <v>18</v>
      </c>
      <c r="L15" s="85">
        <v>61</v>
      </c>
      <c r="M15" s="86">
        <v>27</v>
      </c>
      <c r="N15" s="85">
        <v>88</v>
      </c>
      <c r="O15" s="86">
        <v>15</v>
      </c>
      <c r="P15" s="85">
        <v>103</v>
      </c>
      <c r="Q15" s="86">
        <v>26</v>
      </c>
      <c r="R15" s="85">
        <v>129</v>
      </c>
      <c r="S15" s="86">
        <v>21</v>
      </c>
      <c r="T15" s="85">
        <v>150</v>
      </c>
      <c r="U15" s="86">
        <v>7</v>
      </c>
      <c r="V15" s="85">
        <v>157</v>
      </c>
      <c r="W15" s="86">
        <v>15</v>
      </c>
      <c r="X15" s="85">
        <v>172</v>
      </c>
      <c r="Y15" s="86">
        <v>15</v>
      </c>
      <c r="Z15" s="87">
        <v>187</v>
      </c>
      <c r="AA15" s="71">
        <f>MAX(D15,F15,H15,J15,L15,N15,P15,R15,T15,V15,X15,Z15)</f>
        <v>187</v>
      </c>
      <c r="AB15" s="60"/>
    </row>
    <row r="16" spans="1:28" s="13" customFormat="1" ht="21" customHeight="1" x14ac:dyDescent="0.25">
      <c r="A16" s="60"/>
      <c r="B16" s="296" t="s">
        <v>315</v>
      </c>
      <c r="C16" s="75">
        <f>VLOOKUP($B16,'[1]B01800 (2)'!$B$8:$D$319,3,0)</f>
        <v>2</v>
      </c>
      <c r="D16" s="74">
        <f>C16</f>
        <v>2</v>
      </c>
      <c r="E16" s="75">
        <v>19</v>
      </c>
      <c r="F16" s="74">
        <f>IF(E16="","",E16+D16)</f>
        <v>21</v>
      </c>
      <c r="G16" s="75">
        <v>13</v>
      </c>
      <c r="H16" s="74">
        <f>IF(G16="","",G16+F16)</f>
        <v>34</v>
      </c>
      <c r="I16" s="75">
        <v>32</v>
      </c>
      <c r="J16" s="74">
        <f>IF(I16="","",I16+H16)</f>
        <v>66</v>
      </c>
      <c r="K16" s="75">
        <v>13</v>
      </c>
      <c r="L16" s="74">
        <f>IF(K16="","",K16+J16)</f>
        <v>79</v>
      </c>
      <c r="M16" s="75">
        <v>9</v>
      </c>
      <c r="N16" s="74">
        <f>IF(M16="","",M16+L16)</f>
        <v>88</v>
      </c>
      <c r="O16" s="75">
        <v>21</v>
      </c>
      <c r="P16" s="74">
        <f>IF(O16="","",O16+N16)</f>
        <v>109</v>
      </c>
      <c r="Q16" s="75">
        <v>20</v>
      </c>
      <c r="R16" s="74">
        <f>IF(Q16="","",Q16+P16)</f>
        <v>129</v>
      </c>
      <c r="S16" s="75">
        <v>14</v>
      </c>
      <c r="T16" s="74">
        <f>IF(S16="","",S16+R16)</f>
        <v>143</v>
      </c>
      <c r="U16" s="75">
        <v>36</v>
      </c>
      <c r="V16" s="268">
        <f>IF(U16="","",U16+T16)</f>
        <v>179</v>
      </c>
      <c r="W16" s="75">
        <v>27</v>
      </c>
      <c r="X16" s="74">
        <f>IF(W16="","",W16+V16)</f>
        <v>206</v>
      </c>
      <c r="Y16" s="75"/>
      <c r="Z16" s="74" t="str">
        <f>IF(Y16="","",Y16+X16)</f>
        <v/>
      </c>
      <c r="AA16" s="76">
        <f>MAX(D16,F16,H16,J16,L16,N16,P16,R16,T16,V16,X16,Z16)</f>
        <v>206</v>
      </c>
      <c r="AB16" s="60"/>
    </row>
    <row r="17" spans="1:28" s="13" customFormat="1" ht="21" customHeight="1" thickBot="1" x14ac:dyDescent="0.3">
      <c r="A17" s="60"/>
      <c r="B17" s="77"/>
      <c r="C17" s="78">
        <f>D16-D15</f>
        <v>0</v>
      </c>
      <c r="D17" s="79">
        <f>D16/D15</f>
        <v>1</v>
      </c>
      <c r="E17" s="80">
        <f>IF(E16="","",F16-F15)</f>
        <v>-1</v>
      </c>
      <c r="F17" s="79">
        <f>IF(E16="","",F16/F15)</f>
        <v>0.95454545454545459</v>
      </c>
      <c r="G17" s="80">
        <f>IF(G16="","",H16-H15)</f>
        <v>0</v>
      </c>
      <c r="H17" s="79">
        <f>IF(G16="","",H16/H15)</f>
        <v>1</v>
      </c>
      <c r="I17" s="80">
        <f>IF(I16="","",J16-J15)</f>
        <v>23</v>
      </c>
      <c r="J17" s="79">
        <f>IF(I16="","",J16/J15)</f>
        <v>1.5348837209302326</v>
      </c>
      <c r="K17" s="80">
        <f>IF(K16="","",L16-L15)</f>
        <v>18</v>
      </c>
      <c r="L17" s="79">
        <f>IF(K16="","",L16/L15)</f>
        <v>1.2950819672131149</v>
      </c>
      <c r="M17" s="80">
        <f>IF(M16="","",N16-N15)</f>
        <v>0</v>
      </c>
      <c r="N17" s="79">
        <f>IF(M16="","",N16/N15)</f>
        <v>1</v>
      </c>
      <c r="O17" s="80">
        <f>IF(O16="","",P16-P15)</f>
        <v>6</v>
      </c>
      <c r="P17" s="79">
        <f>IF(O16="","",P16/P15)</f>
        <v>1.058252427184466</v>
      </c>
      <c r="Q17" s="80">
        <f>IF(Q16="","",R16-R15)</f>
        <v>0</v>
      </c>
      <c r="R17" s="79">
        <f>IF(Q16="","",R16/R15)</f>
        <v>1</v>
      </c>
      <c r="S17" s="80">
        <f>IF(S16="","",T16-T15)</f>
        <v>-7</v>
      </c>
      <c r="T17" s="79">
        <f>IF(S16="","",T16/T15)</f>
        <v>0.95333333333333337</v>
      </c>
      <c r="U17" s="80">
        <f>IF(U16="","",V16-V15)</f>
        <v>22</v>
      </c>
      <c r="V17" s="269">
        <f>IF(U16="","",V16/V15)</f>
        <v>1.1401273885350318</v>
      </c>
      <c r="W17" s="80">
        <f>IF(W16="","",X16-X15)</f>
        <v>34</v>
      </c>
      <c r="X17" s="79">
        <f>IF(W16="","",X16/X15)</f>
        <v>1.1976744186046511</v>
      </c>
      <c r="Y17" s="80" t="str">
        <f>IF(Y16="","",Z16-Z15)</f>
        <v/>
      </c>
      <c r="Z17" s="79" t="str">
        <f>IF(Y16="","",Z16/Z15)</f>
        <v/>
      </c>
      <c r="AA17" s="81">
        <f>AA16/AA15</f>
        <v>1.1016042780748663</v>
      </c>
      <c r="AB17" s="60"/>
    </row>
    <row r="18" spans="1:28" s="13" customFormat="1" ht="21" customHeight="1" x14ac:dyDescent="0.25">
      <c r="A18" s="60"/>
      <c r="B18" s="68"/>
      <c r="C18" s="291">
        <v>13</v>
      </c>
      <c r="D18" s="85">
        <v>13</v>
      </c>
      <c r="E18" s="86">
        <v>26</v>
      </c>
      <c r="F18" s="85">
        <v>39</v>
      </c>
      <c r="G18" s="86">
        <v>19</v>
      </c>
      <c r="H18" s="85">
        <v>58</v>
      </c>
      <c r="I18" s="86">
        <v>41</v>
      </c>
      <c r="J18" s="85">
        <v>99</v>
      </c>
      <c r="K18" s="86">
        <v>10</v>
      </c>
      <c r="L18" s="85">
        <v>109</v>
      </c>
      <c r="M18" s="86">
        <v>27</v>
      </c>
      <c r="N18" s="85">
        <v>136</v>
      </c>
      <c r="O18" s="86">
        <v>24</v>
      </c>
      <c r="P18" s="85">
        <v>160</v>
      </c>
      <c r="Q18" s="86">
        <v>22</v>
      </c>
      <c r="R18" s="85">
        <v>182</v>
      </c>
      <c r="S18" s="86">
        <v>43</v>
      </c>
      <c r="T18" s="85">
        <v>225</v>
      </c>
      <c r="U18" s="86">
        <v>5</v>
      </c>
      <c r="V18" s="85">
        <v>230</v>
      </c>
      <c r="W18" s="86">
        <v>14</v>
      </c>
      <c r="X18" s="85">
        <v>244</v>
      </c>
      <c r="Y18" s="86">
        <v>17</v>
      </c>
      <c r="Z18" s="87">
        <v>261</v>
      </c>
      <c r="AA18" s="71">
        <f>MAX(D18,F18,H18,J18,L18,N18,P18,R18,T18,V18,X18,Z18)</f>
        <v>261</v>
      </c>
      <c r="AB18" s="60"/>
    </row>
    <row r="19" spans="1:28" s="13" customFormat="1" ht="21" customHeight="1" x14ac:dyDescent="0.25">
      <c r="A19" s="60"/>
      <c r="B19" s="296" t="s">
        <v>316</v>
      </c>
      <c r="C19" s="75">
        <f>VLOOKUP($B19,'[1]B01800 (2)'!$B$8:$D$319,3,0)</f>
        <v>9</v>
      </c>
      <c r="D19" s="88">
        <f>C19</f>
        <v>9</v>
      </c>
      <c r="E19" s="75">
        <v>14</v>
      </c>
      <c r="F19" s="74">
        <f>IF(E19="","",E19+D19)</f>
        <v>23</v>
      </c>
      <c r="G19" s="75">
        <v>31</v>
      </c>
      <c r="H19" s="74">
        <f>IF(G19="","",G19+F19)</f>
        <v>54</v>
      </c>
      <c r="I19" s="75">
        <v>15</v>
      </c>
      <c r="J19" s="74">
        <f>IF(I19="","",I19+H19)</f>
        <v>69</v>
      </c>
      <c r="K19" s="75">
        <v>9</v>
      </c>
      <c r="L19" s="74">
        <f>IF(K19="","",K19+J19)</f>
        <v>78</v>
      </c>
      <c r="M19" s="75">
        <v>9</v>
      </c>
      <c r="N19" s="74">
        <f>IF(M19="","",M19+L19)</f>
        <v>87</v>
      </c>
      <c r="O19" s="75">
        <v>11</v>
      </c>
      <c r="P19" s="74">
        <f>IF(O19="","",O19+N19)</f>
        <v>98</v>
      </c>
      <c r="Q19" s="75">
        <v>25</v>
      </c>
      <c r="R19" s="74">
        <f>IF(Q19="","",Q19+P19)</f>
        <v>123</v>
      </c>
      <c r="S19" s="75">
        <v>23</v>
      </c>
      <c r="T19" s="74">
        <f>IF(S19="","",S19+R19)</f>
        <v>146</v>
      </c>
      <c r="U19" s="75">
        <v>15</v>
      </c>
      <c r="V19" s="268">
        <f>IF(U19="","",U19+T19)</f>
        <v>161</v>
      </c>
      <c r="W19" s="75">
        <v>29</v>
      </c>
      <c r="X19" s="74">
        <f>IF(W19="","",W19+V19)</f>
        <v>190</v>
      </c>
      <c r="Y19" s="75"/>
      <c r="Z19" s="74" t="str">
        <f>IF(Y19="","",Y19+X19)</f>
        <v/>
      </c>
      <c r="AA19" s="76">
        <f>MAX(D19,F19,H19,J19,L19,N19,P19,R19,T19,V19,X19,Z19)</f>
        <v>190</v>
      </c>
      <c r="AB19" s="60"/>
    </row>
    <row r="20" spans="1:28" s="13" customFormat="1" ht="21" customHeight="1" thickBot="1" x14ac:dyDescent="0.3">
      <c r="A20" s="60"/>
      <c r="B20" s="77"/>
      <c r="C20" s="292">
        <f>D19-D18</f>
        <v>-4</v>
      </c>
      <c r="D20" s="89">
        <f>D19/D18</f>
        <v>0.69230769230769229</v>
      </c>
      <c r="E20" s="90">
        <f>IF(E19="","",F19-F18)</f>
        <v>-16</v>
      </c>
      <c r="F20" s="89">
        <f>IF(E19="","",F19/F18)</f>
        <v>0.58974358974358976</v>
      </c>
      <c r="G20" s="90">
        <f>IF(G19="","",H19-H18)</f>
        <v>-4</v>
      </c>
      <c r="H20" s="89">
        <f>IF(G19="","",H19/H18)</f>
        <v>0.93103448275862066</v>
      </c>
      <c r="I20" s="90">
        <f>IF(I19="","",J19-J18)</f>
        <v>-30</v>
      </c>
      <c r="J20" s="89">
        <f>IF(I19="","",J19/J18)</f>
        <v>0.69696969696969702</v>
      </c>
      <c r="K20" s="90">
        <f>IF(K19="","",L19-L18)</f>
        <v>-31</v>
      </c>
      <c r="L20" s="89">
        <f>IF(K19="","",L19/L18)</f>
        <v>0.7155963302752294</v>
      </c>
      <c r="M20" s="90">
        <f>IF(M19="","",N19-N18)</f>
        <v>-49</v>
      </c>
      <c r="N20" s="89">
        <f>IF(M19="","",N19/N18)</f>
        <v>0.63970588235294112</v>
      </c>
      <c r="O20" s="90">
        <f>IF(O19="","",P19-P18)</f>
        <v>-62</v>
      </c>
      <c r="P20" s="89">
        <f>IF(O19="","",P19/P18)</f>
        <v>0.61250000000000004</v>
      </c>
      <c r="Q20" s="90">
        <f>IF(Q19="","",R19-R18)</f>
        <v>-59</v>
      </c>
      <c r="R20" s="89">
        <f>IF(Q19="","",R19/R18)</f>
        <v>0.67582417582417587</v>
      </c>
      <c r="S20" s="90">
        <f>IF(S19="","",T19-T18)</f>
        <v>-79</v>
      </c>
      <c r="T20" s="89">
        <f>IF(S19="","",T19/T18)</f>
        <v>0.64888888888888885</v>
      </c>
      <c r="U20" s="90">
        <f>IF(U19="","",V19-V18)</f>
        <v>-69</v>
      </c>
      <c r="V20" s="270">
        <f>IF(U19="","",V19/V18)</f>
        <v>0.7</v>
      </c>
      <c r="W20" s="90">
        <f>IF(W19="","",X19-X18)</f>
        <v>-54</v>
      </c>
      <c r="X20" s="89">
        <f>IF(W19="","",X19/X18)</f>
        <v>0.77868852459016391</v>
      </c>
      <c r="Y20" s="90" t="str">
        <f>IF(Y19="","",Z19-Z18)</f>
        <v/>
      </c>
      <c r="Z20" s="89" t="str">
        <f>IF(Y19="","",Z19/Z18)</f>
        <v/>
      </c>
      <c r="AA20" s="91">
        <f>AA19/AA18</f>
        <v>0.72796934865900387</v>
      </c>
      <c r="AB20" s="60"/>
    </row>
    <row r="21" spans="1:28" s="13" customFormat="1" ht="21" customHeight="1" x14ac:dyDescent="0.25">
      <c r="A21" s="60"/>
      <c r="B21" s="68"/>
      <c r="C21" s="290">
        <v>6</v>
      </c>
      <c r="D21" s="85">
        <v>6</v>
      </c>
      <c r="E21" s="86">
        <v>11</v>
      </c>
      <c r="F21" s="85">
        <v>17</v>
      </c>
      <c r="G21" s="86">
        <v>6</v>
      </c>
      <c r="H21" s="85">
        <v>23</v>
      </c>
      <c r="I21" s="86">
        <v>14</v>
      </c>
      <c r="J21" s="85">
        <v>37</v>
      </c>
      <c r="K21" s="86">
        <v>6</v>
      </c>
      <c r="L21" s="85">
        <v>43</v>
      </c>
      <c r="M21" s="86">
        <v>13</v>
      </c>
      <c r="N21" s="85">
        <v>56</v>
      </c>
      <c r="O21" s="86">
        <v>13</v>
      </c>
      <c r="P21" s="85">
        <v>69</v>
      </c>
      <c r="Q21" s="86">
        <v>11</v>
      </c>
      <c r="R21" s="85">
        <v>80</v>
      </c>
      <c r="S21" s="86">
        <v>12</v>
      </c>
      <c r="T21" s="85">
        <v>92</v>
      </c>
      <c r="U21" s="86">
        <v>9</v>
      </c>
      <c r="V21" s="85">
        <v>101</v>
      </c>
      <c r="W21" s="86">
        <v>3</v>
      </c>
      <c r="X21" s="85">
        <v>104</v>
      </c>
      <c r="Y21" s="86">
        <v>9</v>
      </c>
      <c r="Z21" s="87">
        <v>113</v>
      </c>
      <c r="AA21" s="71">
        <f>MAX(D21,F21,H21,J21,L21,N21,P21,R21,T21,V21,X21,Z21)</f>
        <v>113</v>
      </c>
      <c r="AB21" s="60"/>
    </row>
    <row r="22" spans="1:28" s="13" customFormat="1" ht="21" customHeight="1" x14ac:dyDescent="0.25">
      <c r="A22" s="60"/>
      <c r="B22" s="296" t="s">
        <v>317</v>
      </c>
      <c r="C22" s="75">
        <f>VLOOKUP($B22,'[1]B01800 (2)'!$B$8:$D$319,3,0)</f>
        <v>5</v>
      </c>
      <c r="D22" s="74">
        <f>C22</f>
        <v>5</v>
      </c>
      <c r="E22" s="75">
        <v>7</v>
      </c>
      <c r="F22" s="74">
        <f>IF(E22="","",E22+D22)</f>
        <v>12</v>
      </c>
      <c r="G22" s="75">
        <v>16</v>
      </c>
      <c r="H22" s="74">
        <f>IF(G22="","",G22+F22)</f>
        <v>28</v>
      </c>
      <c r="I22" s="75">
        <v>5</v>
      </c>
      <c r="J22" s="74">
        <f>IF(I22="","",I22+H22)</f>
        <v>33</v>
      </c>
      <c r="K22" s="75">
        <v>4</v>
      </c>
      <c r="L22" s="74">
        <f>IF(K22="","",K22+J22)</f>
        <v>37</v>
      </c>
      <c r="M22" s="75">
        <v>3</v>
      </c>
      <c r="N22" s="74">
        <f>IF(M22="","",M22+L22)</f>
        <v>40</v>
      </c>
      <c r="O22" s="75">
        <v>9</v>
      </c>
      <c r="P22" s="74">
        <f>IF(O22="","",O22+N22)</f>
        <v>49</v>
      </c>
      <c r="Q22" s="75">
        <v>5</v>
      </c>
      <c r="R22" s="74">
        <f>IF(Q22="","",Q22+P22)</f>
        <v>54</v>
      </c>
      <c r="S22" s="75">
        <v>5</v>
      </c>
      <c r="T22" s="74">
        <f>IF(S22="","",S22+R22)</f>
        <v>59</v>
      </c>
      <c r="U22" s="75">
        <v>10</v>
      </c>
      <c r="V22" s="268">
        <f>IF(U22="","",U22+T22)</f>
        <v>69</v>
      </c>
      <c r="W22" s="75">
        <v>8</v>
      </c>
      <c r="X22" s="74">
        <f>IF(W22="","",W22+V22)</f>
        <v>77</v>
      </c>
      <c r="Y22" s="75"/>
      <c r="Z22" s="74" t="str">
        <f>IF(Y22="","",Y22+X22)</f>
        <v/>
      </c>
      <c r="AA22" s="76">
        <f>MAX(D22,F22,H22,J22,L22,N22,P22,R22,T22,V22,X22,Z22)</f>
        <v>77</v>
      </c>
      <c r="AB22" s="60"/>
    </row>
    <row r="23" spans="1:28" s="13" customFormat="1" ht="21" customHeight="1" thickBot="1" x14ac:dyDescent="0.3">
      <c r="A23" s="60"/>
      <c r="B23" s="77"/>
      <c r="C23" s="78">
        <f>D22-D21</f>
        <v>-1</v>
      </c>
      <c r="D23" s="79">
        <f>D22/D21</f>
        <v>0.83333333333333337</v>
      </c>
      <c r="E23" s="80">
        <f>IF(E22="","",F22-F21)</f>
        <v>-5</v>
      </c>
      <c r="F23" s="79">
        <f>IF(E22="","",F22/F21)</f>
        <v>0.70588235294117652</v>
      </c>
      <c r="G23" s="80">
        <f>IF(G22="","",H22-H21)</f>
        <v>5</v>
      </c>
      <c r="H23" s="79">
        <f>IF(G22="","",H22/H21)</f>
        <v>1.2173913043478262</v>
      </c>
      <c r="I23" s="80">
        <f>IF(I22="","",J22-J21)</f>
        <v>-4</v>
      </c>
      <c r="J23" s="79">
        <f>IF(I22="","",J22/J21)</f>
        <v>0.89189189189189189</v>
      </c>
      <c r="K23" s="80">
        <f>IF(K22="","",L22-L21)</f>
        <v>-6</v>
      </c>
      <c r="L23" s="79">
        <f>IF(K22="","",L22/L21)</f>
        <v>0.86046511627906974</v>
      </c>
      <c r="M23" s="80">
        <f>IF(M22="","",N22-N21)</f>
        <v>-16</v>
      </c>
      <c r="N23" s="79">
        <f>IF(M22="","",N22/N21)</f>
        <v>0.7142857142857143</v>
      </c>
      <c r="O23" s="80">
        <f>IF(O22="","",P22-P21)</f>
        <v>-20</v>
      </c>
      <c r="P23" s="79">
        <f>IF(O22="","",P22/P21)</f>
        <v>0.71014492753623193</v>
      </c>
      <c r="Q23" s="80">
        <f>IF(Q22="","",R22-R21)</f>
        <v>-26</v>
      </c>
      <c r="R23" s="79">
        <f>IF(Q22="","",R22/R21)</f>
        <v>0.67500000000000004</v>
      </c>
      <c r="S23" s="80">
        <f>IF(S22="","",T22-T21)</f>
        <v>-33</v>
      </c>
      <c r="T23" s="79">
        <f>IF(S22="","",T22/T21)</f>
        <v>0.64130434782608692</v>
      </c>
      <c r="U23" s="80">
        <f>IF(U22="","",V22-V21)</f>
        <v>-32</v>
      </c>
      <c r="V23" s="269">
        <f>IF(U22="","",V22/V21)</f>
        <v>0.68316831683168322</v>
      </c>
      <c r="W23" s="80">
        <f>IF(W22="","",X22-X21)</f>
        <v>-27</v>
      </c>
      <c r="X23" s="79">
        <f>IF(W22="","",X22/X21)</f>
        <v>0.74038461538461542</v>
      </c>
      <c r="Y23" s="80" t="str">
        <f>IF(Y22="","",Z22-Z21)</f>
        <v/>
      </c>
      <c r="Z23" s="79" t="str">
        <f>IF(Y22="","",Z22/Z21)</f>
        <v/>
      </c>
      <c r="AA23" s="81">
        <f>AA22/AA21</f>
        <v>0.68141592920353977</v>
      </c>
      <c r="AB23" s="60"/>
    </row>
    <row r="24" spans="1:28" s="13" customFormat="1" ht="21" customHeight="1" x14ac:dyDescent="0.25">
      <c r="A24" s="60"/>
      <c r="B24" s="68"/>
      <c r="C24" s="290">
        <v>7</v>
      </c>
      <c r="D24" s="85">
        <v>7</v>
      </c>
      <c r="E24" s="86">
        <v>16</v>
      </c>
      <c r="F24" s="85">
        <v>23</v>
      </c>
      <c r="G24" s="86">
        <v>6</v>
      </c>
      <c r="H24" s="85">
        <v>29</v>
      </c>
      <c r="I24" s="86">
        <v>7</v>
      </c>
      <c r="J24" s="85">
        <v>36</v>
      </c>
      <c r="K24" s="86">
        <v>8</v>
      </c>
      <c r="L24" s="85">
        <v>44</v>
      </c>
      <c r="M24" s="86">
        <v>12</v>
      </c>
      <c r="N24" s="85">
        <v>56</v>
      </c>
      <c r="O24" s="86">
        <v>16</v>
      </c>
      <c r="P24" s="85">
        <v>72</v>
      </c>
      <c r="Q24" s="86">
        <v>9</v>
      </c>
      <c r="R24" s="85">
        <v>81</v>
      </c>
      <c r="S24" s="86">
        <v>4</v>
      </c>
      <c r="T24" s="85">
        <v>85</v>
      </c>
      <c r="U24" s="86">
        <v>7</v>
      </c>
      <c r="V24" s="85">
        <v>92</v>
      </c>
      <c r="W24" s="86">
        <v>4</v>
      </c>
      <c r="X24" s="85">
        <v>96</v>
      </c>
      <c r="Y24" s="86">
        <v>15</v>
      </c>
      <c r="Z24" s="87">
        <v>111</v>
      </c>
      <c r="AA24" s="71">
        <f>MAX(D24,F24,H24,J24,L24,N24,P24,R24,T24,V24,X24,Z24)</f>
        <v>111</v>
      </c>
      <c r="AB24" s="60"/>
    </row>
    <row r="25" spans="1:28" s="13" customFormat="1" ht="21" customHeight="1" x14ac:dyDescent="0.25">
      <c r="A25" s="60"/>
      <c r="B25" s="296" t="s">
        <v>318</v>
      </c>
      <c r="C25" s="75">
        <f>VLOOKUP($B25,'[1]B01800 (2)'!$B$8:$D$319,3,0)</f>
        <v>4</v>
      </c>
      <c r="D25" s="74">
        <f>C25</f>
        <v>4</v>
      </c>
      <c r="E25" s="75">
        <v>5</v>
      </c>
      <c r="F25" s="74">
        <f>IF(E25="","",E25+D25)</f>
        <v>9</v>
      </c>
      <c r="G25" s="75">
        <v>28</v>
      </c>
      <c r="H25" s="74">
        <f>IF(G25="","",G25+F25)</f>
        <v>37</v>
      </c>
      <c r="I25" s="75">
        <v>12</v>
      </c>
      <c r="J25" s="74">
        <f>IF(I25="","",I25+H25)</f>
        <v>49</v>
      </c>
      <c r="K25" s="75">
        <v>3</v>
      </c>
      <c r="L25" s="74">
        <f>IF(K25="","",K25+J25)</f>
        <v>52</v>
      </c>
      <c r="M25" s="75">
        <v>5</v>
      </c>
      <c r="N25" s="74">
        <f>IF(M25="","",M25+L25)</f>
        <v>57</v>
      </c>
      <c r="O25" s="75">
        <v>3</v>
      </c>
      <c r="P25" s="74">
        <f>IF(O25="","",O25+N25)</f>
        <v>60</v>
      </c>
      <c r="Q25" s="75">
        <v>6</v>
      </c>
      <c r="R25" s="74">
        <f>IF(Q25="","",Q25+P25)</f>
        <v>66</v>
      </c>
      <c r="S25" s="75">
        <v>8</v>
      </c>
      <c r="T25" s="74">
        <f>IF(S25="","",S25+R25)</f>
        <v>74</v>
      </c>
      <c r="U25" s="75">
        <v>2</v>
      </c>
      <c r="V25" s="268">
        <f>IF(U25="","",U25+T25)</f>
        <v>76</v>
      </c>
      <c r="W25" s="75">
        <v>11</v>
      </c>
      <c r="X25" s="74">
        <f>IF(W25="","",W25+V25)</f>
        <v>87</v>
      </c>
      <c r="Y25" s="75"/>
      <c r="Z25" s="74" t="str">
        <f>IF(Y25="","",Y25+X25)</f>
        <v/>
      </c>
      <c r="AA25" s="76">
        <f>MAX(D25,F25,H25,J25,L25,N25,P25,R25,T25,V25,X25,Z25)</f>
        <v>87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-3</v>
      </c>
      <c r="D26" s="79">
        <f>D25/D24</f>
        <v>0.5714285714285714</v>
      </c>
      <c r="E26" s="80">
        <f>IF(E25="","",F25-F24)</f>
        <v>-14</v>
      </c>
      <c r="F26" s="79">
        <f>IF(E25="","",F25/F24)</f>
        <v>0.39130434782608697</v>
      </c>
      <c r="G26" s="80">
        <f>IF(G25="","",H25-H24)</f>
        <v>8</v>
      </c>
      <c r="H26" s="79">
        <f>IF(G25="","",H25/H24)</f>
        <v>1.2758620689655173</v>
      </c>
      <c r="I26" s="80">
        <f>IF(I25="","",J25-J24)</f>
        <v>13</v>
      </c>
      <c r="J26" s="79">
        <f>IF(I25="","",J25/J24)</f>
        <v>1.3611111111111112</v>
      </c>
      <c r="K26" s="80">
        <f>IF(K25="","",L25-L24)</f>
        <v>8</v>
      </c>
      <c r="L26" s="79">
        <f>IF(K25="","",L25/L24)</f>
        <v>1.1818181818181819</v>
      </c>
      <c r="M26" s="80">
        <f>IF(M25="","",N25-N24)</f>
        <v>1</v>
      </c>
      <c r="N26" s="79">
        <f>IF(M25="","",N25/N24)</f>
        <v>1.0178571428571428</v>
      </c>
      <c r="O26" s="80">
        <f>IF(O25="","",P25-P24)</f>
        <v>-12</v>
      </c>
      <c r="P26" s="79">
        <f>IF(O25="","",P25/P24)</f>
        <v>0.83333333333333337</v>
      </c>
      <c r="Q26" s="80">
        <f>IF(Q25="","",R25-R24)</f>
        <v>-15</v>
      </c>
      <c r="R26" s="79">
        <f>IF(Q25="","",R25/R24)</f>
        <v>0.81481481481481477</v>
      </c>
      <c r="S26" s="80">
        <f>IF(S25="","",T25-T24)</f>
        <v>-11</v>
      </c>
      <c r="T26" s="79">
        <f>IF(S25="","",T25/T24)</f>
        <v>0.87058823529411766</v>
      </c>
      <c r="U26" s="80">
        <f>IF(U25="","",V25-V24)</f>
        <v>-16</v>
      </c>
      <c r="V26" s="269">
        <f>IF(U25="","",V25/V24)</f>
        <v>0.82608695652173914</v>
      </c>
      <c r="W26" s="80">
        <f>IF(W25="","",X25-X24)</f>
        <v>-9</v>
      </c>
      <c r="X26" s="79">
        <f>IF(W25="","",X25/X24)</f>
        <v>0.90625</v>
      </c>
      <c r="Y26" s="80" t="str">
        <f>IF(Y25="","",Z25-Z24)</f>
        <v/>
      </c>
      <c r="Z26" s="79" t="str">
        <f>IF(Y25="","",Z25/Z24)</f>
        <v/>
      </c>
      <c r="AA26" s="81">
        <f>AA25/AA24</f>
        <v>0.78378378378378377</v>
      </c>
      <c r="AB26" s="60"/>
    </row>
    <row r="27" spans="1:28" s="13" customFormat="1" ht="21" customHeight="1" x14ac:dyDescent="0.25">
      <c r="A27" s="60"/>
      <c r="B27" s="68"/>
      <c r="C27" s="290">
        <v>9</v>
      </c>
      <c r="D27" s="85">
        <v>9</v>
      </c>
      <c r="E27" s="86">
        <v>7</v>
      </c>
      <c r="F27" s="85">
        <v>16</v>
      </c>
      <c r="G27" s="86">
        <v>15</v>
      </c>
      <c r="H27" s="85">
        <v>31</v>
      </c>
      <c r="I27" s="86">
        <v>24</v>
      </c>
      <c r="J27" s="85">
        <v>55</v>
      </c>
      <c r="K27" s="86">
        <v>20</v>
      </c>
      <c r="L27" s="85">
        <v>75</v>
      </c>
      <c r="M27" s="86">
        <v>13</v>
      </c>
      <c r="N27" s="85">
        <v>88</v>
      </c>
      <c r="O27" s="86">
        <v>37</v>
      </c>
      <c r="P27" s="85">
        <v>125</v>
      </c>
      <c r="Q27" s="86">
        <v>8</v>
      </c>
      <c r="R27" s="85">
        <v>133</v>
      </c>
      <c r="S27" s="86">
        <v>18</v>
      </c>
      <c r="T27" s="85">
        <v>151</v>
      </c>
      <c r="U27" s="86">
        <v>8</v>
      </c>
      <c r="V27" s="85">
        <v>159</v>
      </c>
      <c r="W27" s="86">
        <v>27</v>
      </c>
      <c r="X27" s="85">
        <v>186</v>
      </c>
      <c r="Y27" s="86">
        <v>12</v>
      </c>
      <c r="Z27" s="87">
        <v>198</v>
      </c>
      <c r="AA27" s="71">
        <f>MAX(D27,F27,H27,J27,L27,N27,P27,R27,T27,V27,X27,Z27)</f>
        <v>198</v>
      </c>
      <c r="AB27" s="60"/>
    </row>
    <row r="28" spans="1:28" s="13" customFormat="1" ht="21" customHeight="1" x14ac:dyDescent="0.25">
      <c r="A28" s="60"/>
      <c r="B28" s="296" t="s">
        <v>319</v>
      </c>
      <c r="C28" s="75">
        <f>VLOOKUP($B28,'[1]B01800 (2)'!$B$8:$D$319,3,0)</f>
        <v>5</v>
      </c>
      <c r="D28" s="74">
        <f>C28</f>
        <v>5</v>
      </c>
      <c r="E28" s="75">
        <v>16</v>
      </c>
      <c r="F28" s="74">
        <f>IF(E28="","",E28+D28)</f>
        <v>21</v>
      </c>
      <c r="G28" s="75">
        <v>22</v>
      </c>
      <c r="H28" s="74">
        <f>IF(G28="","",G28+F28)</f>
        <v>43</v>
      </c>
      <c r="I28" s="75">
        <v>3</v>
      </c>
      <c r="J28" s="74">
        <f>IF(I28="","",I28+H28)</f>
        <v>46</v>
      </c>
      <c r="K28" s="75">
        <v>2</v>
      </c>
      <c r="L28" s="74">
        <f>IF(K28="","",K28+J28)</f>
        <v>48</v>
      </c>
      <c r="M28" s="75">
        <v>21</v>
      </c>
      <c r="N28" s="74">
        <f>IF(M28="","",M28+L28)</f>
        <v>69</v>
      </c>
      <c r="O28" s="75">
        <v>8</v>
      </c>
      <c r="P28" s="74">
        <f>IF(O28="","",O28+N28)</f>
        <v>77</v>
      </c>
      <c r="Q28" s="75">
        <v>10</v>
      </c>
      <c r="R28" s="74">
        <f>IF(Q28="","",Q28+P28)</f>
        <v>87</v>
      </c>
      <c r="S28" s="75">
        <v>7</v>
      </c>
      <c r="T28" s="74">
        <f>IF(S28="","",S28+R28)</f>
        <v>94</v>
      </c>
      <c r="U28" s="75">
        <v>18</v>
      </c>
      <c r="V28" s="268">
        <f>IF(U28="","",U28+T28)</f>
        <v>112</v>
      </c>
      <c r="W28" s="75">
        <v>28</v>
      </c>
      <c r="X28" s="74">
        <f>IF(W28="","",W28+V28)</f>
        <v>140</v>
      </c>
      <c r="Y28" s="75"/>
      <c r="Z28" s="74" t="str">
        <f>IF(Y28="","",Y28+X28)</f>
        <v/>
      </c>
      <c r="AA28" s="76">
        <f>MAX(D28,F28,H28,J28,L28,N28,P28,R28,T28,V28,X28,Z28)</f>
        <v>140</v>
      </c>
      <c r="AB28" s="60"/>
    </row>
    <row r="29" spans="1:28" s="13" customFormat="1" ht="21" customHeight="1" thickBot="1" x14ac:dyDescent="0.3">
      <c r="A29" s="60"/>
      <c r="B29" s="77"/>
      <c r="C29" s="78">
        <f>D28-D27</f>
        <v>-4</v>
      </c>
      <c r="D29" s="79">
        <f>D28/D27</f>
        <v>0.55555555555555558</v>
      </c>
      <c r="E29" s="80">
        <f>IF(E28="","",F28-F27)</f>
        <v>5</v>
      </c>
      <c r="F29" s="79">
        <f>IF(E28="","",F28/F27)</f>
        <v>1.3125</v>
      </c>
      <c r="G29" s="80">
        <f>IF(G28="","",H28-H27)</f>
        <v>12</v>
      </c>
      <c r="H29" s="79">
        <f>IF(G28="","",H28/H27)</f>
        <v>1.3870967741935485</v>
      </c>
      <c r="I29" s="80">
        <f>IF(I28="","",J28-J27)</f>
        <v>-9</v>
      </c>
      <c r="J29" s="79">
        <f>IF(I28="","",J28/J27)</f>
        <v>0.83636363636363631</v>
      </c>
      <c r="K29" s="80">
        <f>IF(K28="","",L28-L27)</f>
        <v>-27</v>
      </c>
      <c r="L29" s="79">
        <f>IF(K28="","",L28/L27)</f>
        <v>0.64</v>
      </c>
      <c r="M29" s="80">
        <f>IF(M28="","",N28-N27)</f>
        <v>-19</v>
      </c>
      <c r="N29" s="79">
        <f>IF(M28="","",N28/N27)</f>
        <v>0.78409090909090906</v>
      </c>
      <c r="O29" s="80">
        <f>IF(O28="","",P28-P27)</f>
        <v>-48</v>
      </c>
      <c r="P29" s="79">
        <f>IF(O28="","",P28/P27)</f>
        <v>0.61599999999999999</v>
      </c>
      <c r="Q29" s="80">
        <f>IF(Q28="","",R28-R27)</f>
        <v>-46</v>
      </c>
      <c r="R29" s="79">
        <f>IF(Q28="","",R28/R27)</f>
        <v>0.65413533834586468</v>
      </c>
      <c r="S29" s="80">
        <f>IF(S28="","",T28-T27)</f>
        <v>-57</v>
      </c>
      <c r="T29" s="79">
        <f>IF(S28="","",T28/T27)</f>
        <v>0.62251655629139069</v>
      </c>
      <c r="U29" s="80">
        <f>IF(U28="","",V28-V27)</f>
        <v>-47</v>
      </c>
      <c r="V29" s="269">
        <f>IF(U28="","",V28/V27)</f>
        <v>0.70440251572327039</v>
      </c>
      <c r="W29" s="80">
        <f>IF(W28="","",X28-X27)</f>
        <v>-46</v>
      </c>
      <c r="X29" s="79">
        <f>IF(W28="","",X28/X27)</f>
        <v>0.75268817204301075</v>
      </c>
      <c r="Y29" s="80" t="str">
        <f>IF(Y28="","",Z28-Z27)</f>
        <v/>
      </c>
      <c r="Z29" s="79" t="str">
        <f>IF(Y28="","",Z28/Z27)</f>
        <v/>
      </c>
      <c r="AA29" s="81">
        <f>AA28/AA27</f>
        <v>0.70707070707070707</v>
      </c>
      <c r="AB29" s="60"/>
    </row>
    <row r="30" spans="1:28" s="13" customFormat="1" ht="21" customHeight="1" x14ac:dyDescent="0.25">
      <c r="A30" s="60"/>
      <c r="B30" s="68"/>
      <c r="C30" s="290">
        <v>7</v>
      </c>
      <c r="D30" s="85">
        <v>7</v>
      </c>
      <c r="E30" s="86">
        <v>5</v>
      </c>
      <c r="F30" s="85">
        <v>12</v>
      </c>
      <c r="G30" s="86">
        <v>3</v>
      </c>
      <c r="H30" s="85">
        <v>15</v>
      </c>
      <c r="I30" s="86">
        <v>4</v>
      </c>
      <c r="J30" s="85">
        <v>19</v>
      </c>
      <c r="K30" s="86">
        <v>5</v>
      </c>
      <c r="L30" s="85">
        <v>24</v>
      </c>
      <c r="M30" s="86">
        <v>5</v>
      </c>
      <c r="N30" s="85">
        <v>29</v>
      </c>
      <c r="O30" s="86">
        <v>23</v>
      </c>
      <c r="P30" s="85">
        <v>52</v>
      </c>
      <c r="Q30" s="86">
        <v>4</v>
      </c>
      <c r="R30" s="85">
        <v>56</v>
      </c>
      <c r="S30" s="86">
        <v>18</v>
      </c>
      <c r="T30" s="85">
        <v>74</v>
      </c>
      <c r="U30" s="86">
        <v>1</v>
      </c>
      <c r="V30" s="85">
        <v>75</v>
      </c>
      <c r="W30" s="86">
        <v>10</v>
      </c>
      <c r="X30" s="85">
        <v>85</v>
      </c>
      <c r="Y30" s="86">
        <v>25</v>
      </c>
      <c r="Z30" s="87">
        <v>110</v>
      </c>
      <c r="AA30" s="71">
        <f>MAX(D30,F30,H30,J30,L30,N30,P30,R30,T30,V30,X30,Z30)</f>
        <v>110</v>
      </c>
      <c r="AB30" s="60"/>
    </row>
    <row r="31" spans="1:28" s="13" customFormat="1" ht="21" customHeight="1" x14ac:dyDescent="0.25">
      <c r="A31" s="60"/>
      <c r="B31" s="296" t="s">
        <v>320</v>
      </c>
      <c r="C31" s="75">
        <f>VLOOKUP($B31,'[1]B01800 (2)'!$B$8:$D$319,3,0)</f>
        <v>4</v>
      </c>
      <c r="D31" s="74">
        <f>C31</f>
        <v>4</v>
      </c>
      <c r="E31" s="75">
        <v>12</v>
      </c>
      <c r="F31" s="74">
        <f>IF(E31="","",E31+D31)</f>
        <v>16</v>
      </c>
      <c r="G31" s="75">
        <v>18</v>
      </c>
      <c r="H31" s="74">
        <f>IF(G31="","",G31+F31)</f>
        <v>34</v>
      </c>
      <c r="I31" s="75">
        <v>5</v>
      </c>
      <c r="J31" s="74">
        <f>IF(I31="","",I31+H31)</f>
        <v>39</v>
      </c>
      <c r="K31" s="75">
        <v>11</v>
      </c>
      <c r="L31" s="74">
        <f>IF(K31="","",K31+J31)</f>
        <v>50</v>
      </c>
      <c r="M31" s="75">
        <v>3</v>
      </c>
      <c r="N31" s="74">
        <f>IF(M31="","",M31+L31)</f>
        <v>53</v>
      </c>
      <c r="O31" s="75">
        <v>3</v>
      </c>
      <c r="P31" s="74">
        <f>IF(O31="","",O31+N31)</f>
        <v>56</v>
      </c>
      <c r="Q31" s="75">
        <v>9</v>
      </c>
      <c r="R31" s="74">
        <f>IF(Q31="","",Q31+P31)</f>
        <v>65</v>
      </c>
      <c r="S31" s="75">
        <v>11</v>
      </c>
      <c r="T31" s="74">
        <f>IF(S31="","",S31+R31)</f>
        <v>76</v>
      </c>
      <c r="U31" s="75">
        <v>3</v>
      </c>
      <c r="V31" s="268">
        <f>IF(U31="","",U31+T31)</f>
        <v>79</v>
      </c>
      <c r="W31" s="75">
        <v>7</v>
      </c>
      <c r="X31" s="74">
        <f>IF(W31="","",W31+V31)</f>
        <v>86</v>
      </c>
      <c r="Y31" s="75"/>
      <c r="Z31" s="74" t="str">
        <f>IF(Y31="","",Y31+X31)</f>
        <v/>
      </c>
      <c r="AA31" s="76">
        <f>MAX(D31,F31,H31,J31,L31,N31,P31,R31,T31,V31,X31,Z31)</f>
        <v>86</v>
      </c>
      <c r="AB31" s="60"/>
    </row>
    <row r="32" spans="1:28" s="13" customFormat="1" ht="21" customHeight="1" thickBot="1" x14ac:dyDescent="0.3">
      <c r="A32" s="60"/>
      <c r="B32" s="77"/>
      <c r="C32" s="293">
        <f>D31-D30</f>
        <v>-3</v>
      </c>
      <c r="D32" s="92">
        <f>D31/D30</f>
        <v>0.5714285714285714</v>
      </c>
      <c r="E32" s="93">
        <f>IF(E31="","",F31-F30)</f>
        <v>4</v>
      </c>
      <c r="F32" s="94">
        <f>IF(E31="","",F31/F30)</f>
        <v>1.3333333333333333</v>
      </c>
      <c r="G32" s="80">
        <f>IF(G31="","",H31-H30)</f>
        <v>19</v>
      </c>
      <c r="H32" s="79">
        <f>IF(G31="","",H31/H30)</f>
        <v>2.2666666666666666</v>
      </c>
      <c r="I32" s="80">
        <f>IF(I31="","",J31-J30)</f>
        <v>20</v>
      </c>
      <c r="J32" s="79">
        <f>IF(I31="","",J31/J30)</f>
        <v>2.0526315789473686</v>
      </c>
      <c r="K32" s="80">
        <f>IF(K31="","",L31-L30)</f>
        <v>26</v>
      </c>
      <c r="L32" s="79">
        <f>IF(K31="","",L31/L30)</f>
        <v>2.0833333333333335</v>
      </c>
      <c r="M32" s="80">
        <f>IF(M31="","",N31-N30)</f>
        <v>24</v>
      </c>
      <c r="N32" s="79">
        <f>IF(M31="","",N31/N30)</f>
        <v>1.8275862068965518</v>
      </c>
      <c r="O32" s="80">
        <f>IF(O31="","",P31-P30)</f>
        <v>4</v>
      </c>
      <c r="P32" s="79">
        <f>IF(O31="","",P31/P30)</f>
        <v>1.0769230769230769</v>
      </c>
      <c r="Q32" s="80">
        <f>IF(Q31="","",R31-R30)</f>
        <v>9</v>
      </c>
      <c r="R32" s="79">
        <f>IF(Q31="","",R31/R30)</f>
        <v>1.1607142857142858</v>
      </c>
      <c r="S32" s="80">
        <f>IF(S31="","",T31-T30)</f>
        <v>2</v>
      </c>
      <c r="T32" s="79">
        <f>IF(S31="","",T31/T30)</f>
        <v>1.027027027027027</v>
      </c>
      <c r="U32" s="80">
        <f>IF(U31="","",V31-V30)</f>
        <v>4</v>
      </c>
      <c r="V32" s="269">
        <f>IF(U31="","",V31/V30)</f>
        <v>1.0533333333333332</v>
      </c>
      <c r="W32" s="80">
        <f>IF(W31="","",X31-X30)</f>
        <v>1</v>
      </c>
      <c r="X32" s="79">
        <f>IF(W31="","",X31/X30)</f>
        <v>1.0117647058823529</v>
      </c>
      <c r="Y32" s="80" t="str">
        <f>IF(Y31="","",Z31-Z30)</f>
        <v/>
      </c>
      <c r="Z32" s="79" t="str">
        <f>IF(Y31="","",Z31/Z30)</f>
        <v/>
      </c>
      <c r="AA32" s="81">
        <f>AA31/AA30</f>
        <v>0.78181818181818186</v>
      </c>
      <c r="AB32" s="60"/>
    </row>
    <row r="33" spans="1:28" s="13" customFormat="1" ht="21" customHeight="1" x14ac:dyDescent="0.25">
      <c r="A33" s="60"/>
      <c r="B33" s="317"/>
      <c r="C33" s="294">
        <v>9</v>
      </c>
      <c r="D33" s="95">
        <v>9</v>
      </c>
      <c r="E33" s="96">
        <v>14</v>
      </c>
      <c r="F33" s="97">
        <v>23</v>
      </c>
      <c r="G33" s="96">
        <v>25</v>
      </c>
      <c r="H33" s="95">
        <v>48</v>
      </c>
      <c r="I33" s="96">
        <v>8</v>
      </c>
      <c r="J33" s="95">
        <v>56</v>
      </c>
      <c r="K33" s="96">
        <v>18</v>
      </c>
      <c r="L33" s="95">
        <v>74</v>
      </c>
      <c r="M33" s="96">
        <v>42</v>
      </c>
      <c r="N33" s="95">
        <v>116</v>
      </c>
      <c r="O33" s="96">
        <v>14</v>
      </c>
      <c r="P33" s="95">
        <v>130</v>
      </c>
      <c r="Q33" s="96">
        <v>19</v>
      </c>
      <c r="R33" s="95">
        <v>149</v>
      </c>
      <c r="S33" s="96">
        <v>28</v>
      </c>
      <c r="T33" s="95">
        <v>177</v>
      </c>
      <c r="U33" s="96">
        <v>5</v>
      </c>
      <c r="V33" s="95">
        <v>182</v>
      </c>
      <c r="W33" s="96">
        <v>9</v>
      </c>
      <c r="X33" s="95">
        <v>191</v>
      </c>
      <c r="Y33" s="96">
        <v>14</v>
      </c>
      <c r="Z33" s="97">
        <v>205</v>
      </c>
      <c r="AA33" s="71">
        <f>MAX(D33,F33,H33,J33,L33,N33,P33,R33,T33,V33,X33,Z33)</f>
        <v>205</v>
      </c>
      <c r="AB33" s="60"/>
    </row>
    <row r="34" spans="1:28" s="13" customFormat="1" ht="21" customHeight="1" x14ac:dyDescent="0.25">
      <c r="A34" s="60"/>
      <c r="B34" s="296" t="s">
        <v>321</v>
      </c>
      <c r="C34" s="75">
        <f>VLOOKUP($B34,'[1]B01800 (2)'!$B$8:$D$319,3,0)</f>
        <v>14</v>
      </c>
      <c r="D34" s="74">
        <f>C34</f>
        <v>14</v>
      </c>
      <c r="E34" s="75">
        <v>31</v>
      </c>
      <c r="F34" s="74">
        <f>IF(E34="","",E34+D34)</f>
        <v>45</v>
      </c>
      <c r="G34" s="75">
        <v>50</v>
      </c>
      <c r="H34" s="74">
        <f>IF(G34="","",G34+F34)</f>
        <v>95</v>
      </c>
      <c r="I34" s="75">
        <v>6</v>
      </c>
      <c r="J34" s="74">
        <f>IF(I34="","",I34+H34)</f>
        <v>101</v>
      </c>
      <c r="K34" s="75">
        <v>17</v>
      </c>
      <c r="L34" s="74">
        <f>IF(K34="","",K34+J34)</f>
        <v>118</v>
      </c>
      <c r="M34" s="75">
        <v>50</v>
      </c>
      <c r="N34" s="74">
        <f>IF(M34="","",M34+L34)</f>
        <v>168</v>
      </c>
      <c r="O34" s="75">
        <v>17</v>
      </c>
      <c r="P34" s="74">
        <f>IF(O34="","",O34+N34)</f>
        <v>185</v>
      </c>
      <c r="Q34" s="75">
        <v>16</v>
      </c>
      <c r="R34" s="74">
        <f>IF(Q34="","",Q34+P34)</f>
        <v>201</v>
      </c>
      <c r="S34" s="75">
        <v>6</v>
      </c>
      <c r="T34" s="74">
        <f>IF(S34="","",S34+R34)</f>
        <v>207</v>
      </c>
      <c r="U34" s="75">
        <v>53</v>
      </c>
      <c r="V34" s="268">
        <f>IF(U34="","",U34+T34)</f>
        <v>260</v>
      </c>
      <c r="W34" s="75">
        <v>11</v>
      </c>
      <c r="X34" s="74">
        <f>IF(W34="","",W34+V34)</f>
        <v>271</v>
      </c>
      <c r="Y34" s="75"/>
      <c r="Z34" s="74" t="str">
        <f>IF(Y34="","",Y34+X34)</f>
        <v/>
      </c>
      <c r="AA34" s="76">
        <f>MAX(D34,F34,H34,J34,L34,N34,P34,R34,T34,V34,X34,Z34)</f>
        <v>271</v>
      </c>
      <c r="AB34" s="60"/>
    </row>
    <row r="35" spans="1:28" s="13" customFormat="1" ht="21" customHeight="1" thickBot="1" x14ac:dyDescent="0.3">
      <c r="A35" s="60"/>
      <c r="B35" s="77"/>
      <c r="C35" s="78">
        <f>D34-D33</f>
        <v>5</v>
      </c>
      <c r="D35" s="79">
        <f>D34/D33</f>
        <v>1.5555555555555556</v>
      </c>
      <c r="E35" s="80">
        <f>IF(E34="","",F34-F33)</f>
        <v>22</v>
      </c>
      <c r="F35" s="98">
        <f>IF(E34="","",F34/F33)</f>
        <v>1.9565217391304348</v>
      </c>
      <c r="G35" s="80">
        <f>IF(G34="","",H34-H33)</f>
        <v>47</v>
      </c>
      <c r="H35" s="79">
        <f>IF(G34="","",H34/H33)</f>
        <v>1.9791666666666667</v>
      </c>
      <c r="I35" s="80">
        <f>IF(I34="","",J34-J33)</f>
        <v>45</v>
      </c>
      <c r="J35" s="79">
        <f>IF(I34="","",J34/J33)</f>
        <v>1.8035714285714286</v>
      </c>
      <c r="K35" s="80">
        <f>IF(K34="","",L34-L33)</f>
        <v>44</v>
      </c>
      <c r="L35" s="79">
        <f>IF(K34="","",L34/L33)</f>
        <v>1.5945945945945945</v>
      </c>
      <c r="M35" s="80">
        <f>IF(M34="","",N34-N33)</f>
        <v>52</v>
      </c>
      <c r="N35" s="79">
        <f>IF(M34="","",N34/N33)</f>
        <v>1.4482758620689655</v>
      </c>
      <c r="O35" s="80">
        <f>IF(O34="","",P34-P33)</f>
        <v>55</v>
      </c>
      <c r="P35" s="79">
        <f>IF(O34="","",P34/P33)</f>
        <v>1.4230769230769231</v>
      </c>
      <c r="Q35" s="80">
        <f>IF(Q34="","",R34-R33)</f>
        <v>52</v>
      </c>
      <c r="R35" s="79">
        <f>IF(Q34="","",R34/R33)</f>
        <v>1.348993288590604</v>
      </c>
      <c r="S35" s="80">
        <f>IF(S34="","",T34-T33)</f>
        <v>30</v>
      </c>
      <c r="T35" s="79">
        <f>IF(S34="","",T34/T33)</f>
        <v>1.1694915254237288</v>
      </c>
      <c r="U35" s="80">
        <f>IF(U34="","",V34-V33)</f>
        <v>78</v>
      </c>
      <c r="V35" s="269">
        <f>IF(U34="","",V34/V33)</f>
        <v>1.4285714285714286</v>
      </c>
      <c r="W35" s="80">
        <f>IF(W34="","",X34-X33)</f>
        <v>80</v>
      </c>
      <c r="X35" s="79">
        <f>IF(W34="","",X34/X33)</f>
        <v>1.418848167539267</v>
      </c>
      <c r="Y35" s="80" t="str">
        <f>IF(Y34="","",Z34-Z33)</f>
        <v/>
      </c>
      <c r="Z35" s="79" t="str">
        <f>IF(Y34="","",Z34/Z33)</f>
        <v/>
      </c>
      <c r="AA35" s="81">
        <f>AA34/AA33</f>
        <v>1.3219512195121952</v>
      </c>
      <c r="AB35" s="60"/>
    </row>
    <row r="36" spans="1:28" s="13" customFormat="1" ht="21" customHeight="1" x14ac:dyDescent="0.25">
      <c r="A36" s="60"/>
      <c r="B36" s="68"/>
      <c r="C36" s="291">
        <v>26</v>
      </c>
      <c r="D36" s="85">
        <v>26</v>
      </c>
      <c r="E36" s="86">
        <v>16</v>
      </c>
      <c r="F36" s="85">
        <v>42</v>
      </c>
      <c r="G36" s="86">
        <v>18</v>
      </c>
      <c r="H36" s="85">
        <v>60</v>
      </c>
      <c r="I36" s="86">
        <v>44</v>
      </c>
      <c r="J36" s="85">
        <v>104</v>
      </c>
      <c r="K36" s="86">
        <v>15</v>
      </c>
      <c r="L36" s="85">
        <v>119</v>
      </c>
      <c r="M36" s="86">
        <v>21</v>
      </c>
      <c r="N36" s="85">
        <v>140</v>
      </c>
      <c r="O36" s="86">
        <v>20</v>
      </c>
      <c r="P36" s="85">
        <v>160</v>
      </c>
      <c r="Q36" s="86">
        <v>14</v>
      </c>
      <c r="R36" s="85">
        <v>174</v>
      </c>
      <c r="S36" s="86">
        <v>20</v>
      </c>
      <c r="T36" s="85">
        <v>194</v>
      </c>
      <c r="U36" s="86">
        <v>11</v>
      </c>
      <c r="V36" s="85">
        <v>205</v>
      </c>
      <c r="W36" s="86">
        <v>9</v>
      </c>
      <c r="X36" s="85">
        <v>214</v>
      </c>
      <c r="Y36" s="86">
        <v>12</v>
      </c>
      <c r="Z36" s="87">
        <v>226</v>
      </c>
      <c r="AA36" s="71">
        <f>MAX(D36,F36,H36,J36,L36,N36,P36,R36,T36,V36,X36,Z36)</f>
        <v>226</v>
      </c>
      <c r="AB36" s="60"/>
    </row>
    <row r="37" spans="1:28" s="13" customFormat="1" ht="21" customHeight="1" x14ac:dyDescent="0.25">
      <c r="A37" s="60"/>
      <c r="B37" s="296" t="s">
        <v>322</v>
      </c>
      <c r="C37" s="75">
        <f>VLOOKUP($B37,'[1]B01800 (2)'!$B$8:$D$319,3,0)</f>
        <v>7</v>
      </c>
      <c r="D37" s="74">
        <f>C37</f>
        <v>7</v>
      </c>
      <c r="E37" s="75">
        <v>11</v>
      </c>
      <c r="F37" s="74">
        <f>IF(E37="","",E37+D37)</f>
        <v>18</v>
      </c>
      <c r="G37" s="75">
        <v>28</v>
      </c>
      <c r="H37" s="74">
        <f>IF(G37="","",G37+F37)</f>
        <v>46</v>
      </c>
      <c r="I37" s="75">
        <v>9</v>
      </c>
      <c r="J37" s="74">
        <f>IF(I37="","",I37+H37)</f>
        <v>55</v>
      </c>
      <c r="K37" s="75">
        <v>4</v>
      </c>
      <c r="L37" s="74">
        <f>IF(K37="","",K37+J37)</f>
        <v>59</v>
      </c>
      <c r="M37" s="75">
        <v>13</v>
      </c>
      <c r="N37" s="74">
        <f>IF(M37="","",M37+L37)</f>
        <v>72</v>
      </c>
      <c r="O37" s="75">
        <v>29</v>
      </c>
      <c r="P37" s="74">
        <f>IF(O37="","",O37+N37)</f>
        <v>101</v>
      </c>
      <c r="Q37" s="75">
        <v>12</v>
      </c>
      <c r="R37" s="74">
        <f>IF(Q37="","",Q37+P37)</f>
        <v>113</v>
      </c>
      <c r="S37" s="75">
        <v>7</v>
      </c>
      <c r="T37" s="74">
        <f>IF(S37="","",S37+R37)</f>
        <v>120</v>
      </c>
      <c r="U37" s="75">
        <v>12</v>
      </c>
      <c r="V37" s="268">
        <f>IF(U37="","",U37+T37)</f>
        <v>132</v>
      </c>
      <c r="W37" s="75">
        <v>22</v>
      </c>
      <c r="X37" s="74">
        <f>IF(W37="","",W37+V37)</f>
        <v>154</v>
      </c>
      <c r="Y37" s="75"/>
      <c r="Z37" s="74" t="str">
        <f>IF(Y37="","",Y37+X37)</f>
        <v/>
      </c>
      <c r="AA37" s="76">
        <f>MAX(D37,F37,H37,J37,L37,N37,P37,R37,T37,V37,X37,Z37)</f>
        <v>154</v>
      </c>
      <c r="AB37" s="60"/>
    </row>
    <row r="38" spans="1:28" s="13" customFormat="1" ht="21" customHeight="1" thickBot="1" x14ac:dyDescent="0.3">
      <c r="A38" s="60"/>
      <c r="B38" s="77"/>
      <c r="C38" s="78">
        <f>D37-D36</f>
        <v>-19</v>
      </c>
      <c r="D38" s="79">
        <f>D37/D36</f>
        <v>0.26923076923076922</v>
      </c>
      <c r="E38" s="80">
        <f>IF(E37="","",F37-F36)</f>
        <v>-24</v>
      </c>
      <c r="F38" s="98">
        <f>IF(E37="","",F37/F36)</f>
        <v>0.42857142857142855</v>
      </c>
      <c r="G38" s="80">
        <f>IF(G37="","",H37-H36)</f>
        <v>-14</v>
      </c>
      <c r="H38" s="79">
        <f>IF(G37="","",H37/H36)</f>
        <v>0.76666666666666672</v>
      </c>
      <c r="I38" s="80">
        <f>IF(I37="","",J37-J36)</f>
        <v>-49</v>
      </c>
      <c r="J38" s="79">
        <f>IF(I37="","",J37/J36)</f>
        <v>0.52884615384615385</v>
      </c>
      <c r="K38" s="80">
        <f>IF(K37="","",L37-L36)</f>
        <v>-60</v>
      </c>
      <c r="L38" s="79">
        <f>IF(K37="","",L37/L36)</f>
        <v>0.49579831932773111</v>
      </c>
      <c r="M38" s="80">
        <f>IF(M37="","",N37-N36)</f>
        <v>-68</v>
      </c>
      <c r="N38" s="79">
        <f>IF(M37="","",N37/N36)</f>
        <v>0.51428571428571423</v>
      </c>
      <c r="O38" s="80">
        <f>IF(O37="","",P37-P36)</f>
        <v>-59</v>
      </c>
      <c r="P38" s="79">
        <f>IF(O37="","",P37/P36)</f>
        <v>0.63124999999999998</v>
      </c>
      <c r="Q38" s="80">
        <f>IF(Q37="","",R37-R36)</f>
        <v>-61</v>
      </c>
      <c r="R38" s="79">
        <f>IF(Q37="","",R37/R36)</f>
        <v>0.64942528735632188</v>
      </c>
      <c r="S38" s="80">
        <f>IF(S37="","",T37-T36)</f>
        <v>-74</v>
      </c>
      <c r="T38" s="79">
        <f>IF(S37="","",T37/T36)</f>
        <v>0.61855670103092786</v>
      </c>
      <c r="U38" s="80">
        <f>IF(U37="","",V37-V36)</f>
        <v>-73</v>
      </c>
      <c r="V38" s="269">
        <f>IF(U37="","",V37/V36)</f>
        <v>0.64390243902439026</v>
      </c>
      <c r="W38" s="80">
        <f>IF(W37="","",X37-X36)</f>
        <v>-60</v>
      </c>
      <c r="X38" s="79">
        <f>IF(W37="","",X37/X36)</f>
        <v>0.71962616822429903</v>
      </c>
      <c r="Y38" s="80" t="str">
        <f>IF(Y37="","",Z37-Z36)</f>
        <v/>
      </c>
      <c r="Z38" s="79" t="str">
        <f>IF(Y37="","",Z37/Z36)</f>
        <v/>
      </c>
      <c r="AA38" s="81">
        <f>AA37/AA36</f>
        <v>0.68141592920353977</v>
      </c>
      <c r="AB38" s="60"/>
    </row>
    <row r="39" spans="1:28" s="13" customFormat="1" ht="21" customHeight="1" x14ac:dyDescent="0.25">
      <c r="A39" s="60"/>
      <c r="B39" s="68"/>
      <c r="C39" s="291">
        <v>7</v>
      </c>
      <c r="D39" s="85">
        <v>7</v>
      </c>
      <c r="E39" s="86">
        <v>16</v>
      </c>
      <c r="F39" s="87">
        <v>23</v>
      </c>
      <c r="G39" s="86">
        <v>6</v>
      </c>
      <c r="H39" s="85">
        <v>29</v>
      </c>
      <c r="I39" s="86">
        <v>17</v>
      </c>
      <c r="J39" s="85">
        <v>46</v>
      </c>
      <c r="K39" s="86">
        <v>28</v>
      </c>
      <c r="L39" s="85">
        <v>74</v>
      </c>
      <c r="M39" s="86">
        <v>23</v>
      </c>
      <c r="N39" s="85">
        <v>97</v>
      </c>
      <c r="O39" s="86">
        <v>35</v>
      </c>
      <c r="P39" s="85">
        <v>132</v>
      </c>
      <c r="Q39" s="86">
        <v>9</v>
      </c>
      <c r="R39" s="85">
        <v>141</v>
      </c>
      <c r="S39" s="86">
        <v>17</v>
      </c>
      <c r="T39" s="85">
        <v>158</v>
      </c>
      <c r="U39" s="86">
        <v>13</v>
      </c>
      <c r="V39" s="85">
        <v>171</v>
      </c>
      <c r="W39" s="86">
        <v>22</v>
      </c>
      <c r="X39" s="85">
        <v>193</v>
      </c>
      <c r="Y39" s="86">
        <v>33</v>
      </c>
      <c r="Z39" s="87">
        <v>226</v>
      </c>
      <c r="AA39" s="71">
        <f>MAX(D39,F39,H39,J39,L39,N39,P39,R39,T39,V39,X39,Z39)</f>
        <v>226</v>
      </c>
      <c r="AB39" s="60"/>
    </row>
    <row r="40" spans="1:28" s="13" customFormat="1" ht="21" customHeight="1" x14ac:dyDescent="0.25">
      <c r="A40" s="60"/>
      <c r="B40" s="296" t="s">
        <v>323</v>
      </c>
      <c r="C40" s="75">
        <f>VLOOKUP($B40,'[1]B01800 (2)'!$B$8:$D$319,3,0)</f>
        <v>13</v>
      </c>
      <c r="D40" s="74">
        <f>C40</f>
        <v>13</v>
      </c>
      <c r="E40" s="75">
        <v>22</v>
      </c>
      <c r="F40" s="74">
        <f>IF(E40="","",E40+D40)</f>
        <v>35</v>
      </c>
      <c r="G40" s="75">
        <v>11</v>
      </c>
      <c r="H40" s="74">
        <f>IF(G40="","",G40+F40)</f>
        <v>46</v>
      </c>
      <c r="I40" s="75">
        <v>10</v>
      </c>
      <c r="J40" s="74">
        <f>IF(I40="","",I40+H40)</f>
        <v>56</v>
      </c>
      <c r="K40" s="75">
        <v>3</v>
      </c>
      <c r="L40" s="74">
        <f>IF(K40="","",K40+J40)</f>
        <v>59</v>
      </c>
      <c r="M40" s="75">
        <v>7</v>
      </c>
      <c r="N40" s="74">
        <f>IF(M40="","",M40+L40)</f>
        <v>66</v>
      </c>
      <c r="O40" s="75">
        <v>15</v>
      </c>
      <c r="P40" s="74">
        <f>IF(O40="","",O40+N40)</f>
        <v>81</v>
      </c>
      <c r="Q40" s="75">
        <v>12</v>
      </c>
      <c r="R40" s="74">
        <f>IF(Q40="","",Q40+P40)</f>
        <v>93</v>
      </c>
      <c r="S40" s="75">
        <v>14</v>
      </c>
      <c r="T40" s="74">
        <f>IF(S40="","",S40+R40)</f>
        <v>107</v>
      </c>
      <c r="U40" s="75">
        <v>16</v>
      </c>
      <c r="V40" s="268">
        <f>IF(U40="","",U40+T40)</f>
        <v>123</v>
      </c>
      <c r="W40" s="75">
        <v>9</v>
      </c>
      <c r="X40" s="74">
        <f>IF(W40="","",W40+V40)</f>
        <v>132</v>
      </c>
      <c r="Y40" s="75"/>
      <c r="Z40" s="74" t="str">
        <f>IF(Y40="","",Y40+X40)</f>
        <v/>
      </c>
      <c r="AA40" s="76">
        <f>MAX(D40,F40,H40,J40,L40,N40,P40,R40,T40,V40,X40,Z40)</f>
        <v>132</v>
      </c>
      <c r="AB40" s="60"/>
    </row>
    <row r="41" spans="1:28" s="13" customFormat="1" ht="21" customHeight="1" thickBot="1" x14ac:dyDescent="0.3">
      <c r="A41" s="60"/>
      <c r="B41" s="77"/>
      <c r="C41" s="78">
        <f>D40-D39</f>
        <v>6</v>
      </c>
      <c r="D41" s="79">
        <f>D40/D39</f>
        <v>1.8571428571428572</v>
      </c>
      <c r="E41" s="197">
        <f>IF(E40="","",F40-F39)</f>
        <v>12</v>
      </c>
      <c r="F41" s="98">
        <f>IF(E40="","",F40/F39)</f>
        <v>1.5217391304347827</v>
      </c>
      <c r="G41" s="80">
        <f>IF(G40="","",H40-H39)</f>
        <v>17</v>
      </c>
      <c r="H41" s="79">
        <f>IF(G40="","",H40/H39)</f>
        <v>1.5862068965517242</v>
      </c>
      <c r="I41" s="80">
        <f>IF(I40="","",J40-J39)</f>
        <v>10</v>
      </c>
      <c r="J41" s="79">
        <f>IF(I40="","",J40/J39)</f>
        <v>1.2173913043478262</v>
      </c>
      <c r="K41" s="80">
        <f>IF(K40="","",L40-L39)</f>
        <v>-15</v>
      </c>
      <c r="L41" s="79">
        <f>IF(K40="","",L40/L39)</f>
        <v>0.79729729729729726</v>
      </c>
      <c r="M41" s="80">
        <f>IF(M40="","",N40-N39)</f>
        <v>-31</v>
      </c>
      <c r="N41" s="79">
        <f>IF(M40="","",N40/N39)</f>
        <v>0.68041237113402064</v>
      </c>
      <c r="O41" s="80">
        <f>IF(O40="","",P40-P39)</f>
        <v>-51</v>
      </c>
      <c r="P41" s="79">
        <f>IF(O40="","",P40/P39)</f>
        <v>0.61363636363636365</v>
      </c>
      <c r="Q41" s="80">
        <f>IF(Q40="","",R40-R39)</f>
        <v>-48</v>
      </c>
      <c r="R41" s="79">
        <f>IF(Q40="","",R40/R39)</f>
        <v>0.65957446808510634</v>
      </c>
      <c r="S41" s="80">
        <f>IF(S40="","",T40-T39)</f>
        <v>-51</v>
      </c>
      <c r="T41" s="79">
        <f>IF(S40="","",T40/T39)</f>
        <v>0.67721518987341767</v>
      </c>
      <c r="U41" s="80">
        <f>IF(U40="","",V40-V39)</f>
        <v>-48</v>
      </c>
      <c r="V41" s="269">
        <f>IF(U40="","",V40/V39)</f>
        <v>0.7192982456140351</v>
      </c>
      <c r="W41" s="80">
        <f>IF(W40="","",X40-X39)</f>
        <v>-61</v>
      </c>
      <c r="X41" s="79">
        <f>IF(W40="","",X40/X39)</f>
        <v>0.68393782383419688</v>
      </c>
      <c r="Y41" s="80" t="str">
        <f>IF(Y40="","",Z40-Z39)</f>
        <v/>
      </c>
      <c r="Z41" s="79" t="str">
        <f>IF(Y40="","",Z40/Z39)</f>
        <v/>
      </c>
      <c r="AA41" s="81">
        <f>AA40/AA39</f>
        <v>0.58407079646017701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450</v>
      </c>
      <c r="D42" s="83">
        <f>C42</f>
        <v>450</v>
      </c>
      <c r="E42" s="198">
        <f>E3+E6+E9+E12+E15+E18+E21+E24+E27+E30+E33+E36+E39</f>
        <v>432</v>
      </c>
      <c r="F42" s="83">
        <f>E42+D42</f>
        <v>882</v>
      </c>
      <c r="G42" s="99">
        <f>G3+G6+G9+G12+G15+G18+G21+G24+G27+G30+G33+G36+G39</f>
        <v>391</v>
      </c>
      <c r="H42" s="83">
        <f>G42+F42</f>
        <v>1273</v>
      </c>
      <c r="I42" s="99">
        <f>I3+I6+I9+I12+I15+I18+I21+I24+I27+I30+I33+I36+I39</f>
        <v>631</v>
      </c>
      <c r="J42" s="83">
        <f>I42+H42</f>
        <v>1904</v>
      </c>
      <c r="K42" s="99">
        <f>K3+K6+K9+K12+K15+K18+K21+K24+K27+K30+K33+K36+K39</f>
        <v>473</v>
      </c>
      <c r="L42" s="83">
        <f>K42+J42</f>
        <v>2377</v>
      </c>
      <c r="M42" s="99">
        <f>M3+M6+M9+M12+M15+M18+M21+M24+M27+M30+M33+M36+M39</f>
        <v>651</v>
      </c>
      <c r="N42" s="83">
        <f>M42+L42</f>
        <v>3028</v>
      </c>
      <c r="O42" s="99">
        <f>O3+O6+O9+O12+O15+O18+O21+O24+O27+O30+O33+O36+O39</f>
        <v>622</v>
      </c>
      <c r="P42" s="83">
        <f>O42+N42</f>
        <v>3650</v>
      </c>
      <c r="Q42" s="99">
        <f>Q3+Q6+Q9+Q12+Q15+Q18+Q21+Q24+Q27+Q30+Q33+Q36+Q39</f>
        <v>466</v>
      </c>
      <c r="R42" s="83">
        <f>Q42+P42</f>
        <v>4116</v>
      </c>
      <c r="S42" s="99">
        <f>S3+S6+S9+S12+S15+S18+S21+S24+S27+S30+S33+S36+S39</f>
        <v>568</v>
      </c>
      <c r="T42" s="83">
        <f>S42+R42</f>
        <v>4684</v>
      </c>
      <c r="U42" s="99">
        <f>U3+U6+U9+U12+U15+U18+U21+U24+U27+U30+U33+U36+U39</f>
        <v>254</v>
      </c>
      <c r="V42" s="69">
        <f>U42+T42</f>
        <v>4938</v>
      </c>
      <c r="W42" s="99">
        <f>W3+W6+W9+W12+W15+W18+W21+W24+W27+W30+W33+W36+W39</f>
        <v>403</v>
      </c>
      <c r="X42" s="69">
        <f>W42+V42</f>
        <v>5341</v>
      </c>
      <c r="Y42" s="99">
        <f>Y3+Y6+Y9+Y12+Y15+Y18+Y21+Y24+Y27+Y30+Y33+Y36+Y39</f>
        <v>582</v>
      </c>
      <c r="Z42" s="83">
        <f>Y42+X42</f>
        <v>5923</v>
      </c>
      <c r="AA42" s="71">
        <f>Z42</f>
        <v>5923</v>
      </c>
      <c r="AB42" s="60"/>
    </row>
    <row r="43" spans="1:28" s="13" customFormat="1" ht="21" customHeight="1" x14ac:dyDescent="0.25">
      <c r="A43" s="60"/>
      <c r="B43" s="72" t="s">
        <v>88</v>
      </c>
      <c r="C43" s="241">
        <f>C40+C37+C34+C31+C28+C25+C22+C19+C16+C13+C10+C7+C4</f>
        <v>339</v>
      </c>
      <c r="D43" s="74">
        <f>C43</f>
        <v>339</v>
      </c>
      <c r="E43" s="242">
        <f>IF(E4="","",E40+E37+E34+E31+E28+E25+E22+E19+E16+E13+E10+E7+E4)</f>
        <v>418</v>
      </c>
      <c r="F43" s="74">
        <f>IF(E43="","",E43+D43)</f>
        <v>757</v>
      </c>
      <c r="G43" s="259">
        <f>IF(G4="","",G40+G37+G34+G31+G28+G25+G22+G19+G16+G13+G10+G7+G4)</f>
        <v>742</v>
      </c>
      <c r="H43" s="74">
        <f>IF(G43="","",G43+F43)</f>
        <v>1499</v>
      </c>
      <c r="I43" s="242">
        <f>IF(I4="","",I40+I37+I34+I31+I28+I25+I22+I19+I16+I13+I10+I7+I4)</f>
        <v>376</v>
      </c>
      <c r="J43" s="74">
        <f>IF(I43="","",I43+H43)</f>
        <v>1875</v>
      </c>
      <c r="K43" s="259">
        <f>IF(K4="","",K40+K37+K34+K31+K28+K25+K22+K19+K16+K13+K10+K7+K4)</f>
        <v>330</v>
      </c>
      <c r="L43" s="74">
        <f>IF(K43="","",K43+J43)</f>
        <v>2205</v>
      </c>
      <c r="M43" s="259">
        <f>IF(M4="","",M40+M37+M34+M31+M28+M25+M22+M19+M16+M13+M10+M7+M4)</f>
        <v>488</v>
      </c>
      <c r="N43" s="74">
        <f>IF(M43="","",M43+L43)</f>
        <v>2693</v>
      </c>
      <c r="O43" s="259">
        <f>IF(O4="","",O40+O37+O34+O31+O28+O25+O22+O19+O16+O13+O10+O7+O4)</f>
        <v>398</v>
      </c>
      <c r="P43" s="74">
        <f>IF(O43="","",O43+N43)</f>
        <v>3091</v>
      </c>
      <c r="Q43" s="259">
        <f>IF(Q4="","",Q40+Q37+Q34+Q31+Q28+Q25+Q22+Q19+Q16+Q13+Q10+Q7+Q4)</f>
        <v>434</v>
      </c>
      <c r="R43" s="74">
        <f>IF(Q43="","",Q43+P43)</f>
        <v>3525</v>
      </c>
      <c r="S43" s="259">
        <f>IF(S4="","",S40+S37+S34+S31+S28+S25+S22+S19+S16+S13+S10+S7+S4)</f>
        <v>483</v>
      </c>
      <c r="T43" s="74">
        <f>IF(S43="","",S43+R43)</f>
        <v>4008</v>
      </c>
      <c r="U43" s="259">
        <f>IF(U4="","",U40+U37+U34+U31+U28+U25+U22+U19+U16+U13+U10+U7+U4)</f>
        <v>653</v>
      </c>
      <c r="V43" s="268">
        <f>IF(U43="","",U43+T43)</f>
        <v>4661</v>
      </c>
      <c r="W43" s="259">
        <f>IF(W4="","",W40+W37+W34+W31+W28+W25+W22+W19+W16+W13+W10+W7+W4)</f>
        <v>560</v>
      </c>
      <c r="X43" s="268">
        <f>IF(W43="","",W43+V43)</f>
        <v>5221</v>
      </c>
      <c r="Y43" s="259" t="str">
        <f>IF(Y4="","",Y40+Y37+Y34+Y31+Y28+Y25+Y22+Y19+Y16+Y13+Y10+Y7+Y4)</f>
        <v/>
      </c>
      <c r="Z43" s="268" t="str">
        <f>IF(Y43="","",Y43+X43)</f>
        <v/>
      </c>
      <c r="AA43" s="76">
        <f>AA40+AA37+AA34+AA31+AA28+AA25+AA22+AA19+AA16+AA13+AA10+AA7+AA4</f>
        <v>5221</v>
      </c>
      <c r="AB43" s="60"/>
    </row>
    <row r="44" spans="1:28" s="13" customFormat="1" ht="21" customHeight="1" thickBot="1" x14ac:dyDescent="0.3">
      <c r="A44" s="60"/>
      <c r="B44" s="77"/>
      <c r="C44" s="78">
        <f>D43-D42</f>
        <v>-111</v>
      </c>
      <c r="D44" s="79">
        <f>D43/D42</f>
        <v>0.7533333333333333</v>
      </c>
      <c r="E44" s="199">
        <f>IF(E4="","",F43-F42)</f>
        <v>-125</v>
      </c>
      <c r="F44" s="79">
        <f>IF(E43="","",F43/F42)</f>
        <v>0.85827664399092973</v>
      </c>
      <c r="G44" s="199">
        <f>IF(G4="","",H43-H42)</f>
        <v>226</v>
      </c>
      <c r="H44" s="79">
        <f>IF(G43="","",H43/H42)</f>
        <v>1.1775333857030637</v>
      </c>
      <c r="I44" s="199">
        <f>IF(I4="","",J43-J42)</f>
        <v>-29</v>
      </c>
      <c r="J44" s="79">
        <f>IF(I43="","",J43/J42)</f>
        <v>0.98476890756302526</v>
      </c>
      <c r="K44" s="199">
        <f>IF(K4="","",L43-L42)</f>
        <v>-172</v>
      </c>
      <c r="L44" s="79">
        <f>IF(K43="","",L43/L42)</f>
        <v>0.92763988220445937</v>
      </c>
      <c r="M44" s="199">
        <f>IF(M4="","",N43-N42)</f>
        <v>-335</v>
      </c>
      <c r="N44" s="79">
        <f>IF(M43="","",N43/N42)</f>
        <v>0.88936591809775434</v>
      </c>
      <c r="O44" s="199">
        <f>IF(O4="","",P43-P42)</f>
        <v>-559</v>
      </c>
      <c r="P44" s="79">
        <f>IF(O43="","",P43/P42)</f>
        <v>0.84684931506849315</v>
      </c>
      <c r="Q44" s="199">
        <f>IF(Q4="","",R43-R42)</f>
        <v>-591</v>
      </c>
      <c r="R44" s="79">
        <f>IF(Q43="","",R43/R42)</f>
        <v>0.85641399416909625</v>
      </c>
      <c r="S44" s="199">
        <f>IF(S4="","",T43-T42)</f>
        <v>-676</v>
      </c>
      <c r="T44" s="79">
        <f>IF(S43="","",T43/T42)</f>
        <v>0.85567890691716486</v>
      </c>
      <c r="U44" s="199">
        <f>IF(U4="","",V43-V42)</f>
        <v>-277</v>
      </c>
      <c r="V44" s="269">
        <f>IF(U43="","",V43/V42)</f>
        <v>0.94390441474281084</v>
      </c>
      <c r="W44" s="199">
        <f>IF(W4="","",X43-X42)</f>
        <v>-120</v>
      </c>
      <c r="X44" s="269">
        <f>IF(W43="","",X43/X42)</f>
        <v>0.97753229732259872</v>
      </c>
      <c r="Y44" s="199" t="str">
        <f>IF(Y4="","",Z43-Z42)</f>
        <v/>
      </c>
      <c r="Z44" s="269" t="str">
        <f>IF(Y43="","",Z43/Z42)</f>
        <v/>
      </c>
      <c r="AA44" s="81">
        <f>AA43/AA42</f>
        <v>0.88147898024649673</v>
      </c>
      <c r="AB44" s="60"/>
    </row>
    <row r="45" spans="1:28" s="13" customFormat="1" ht="21" customHeight="1" x14ac:dyDescent="0.25">
      <c r="A45" s="60"/>
      <c r="B45" s="68"/>
      <c r="C45" s="217">
        <f>C99</f>
        <v>60</v>
      </c>
      <c r="D45" s="218">
        <f>C45</f>
        <v>60</v>
      </c>
      <c r="E45" s="219">
        <f>E99</f>
        <v>127</v>
      </c>
      <c r="F45" s="218">
        <f>E45+D45</f>
        <v>187</v>
      </c>
      <c r="G45" s="220">
        <f>G99</f>
        <v>87</v>
      </c>
      <c r="H45" s="218">
        <f>G45+F45</f>
        <v>274</v>
      </c>
      <c r="I45" s="220">
        <f>I99</f>
        <v>165</v>
      </c>
      <c r="J45" s="218">
        <f>I45+H45</f>
        <v>439</v>
      </c>
      <c r="K45" s="220">
        <f>K99</f>
        <v>188</v>
      </c>
      <c r="L45" s="218">
        <f>K45+J45</f>
        <v>627</v>
      </c>
      <c r="M45" s="220">
        <f>M99</f>
        <v>128</v>
      </c>
      <c r="N45" s="218">
        <f>M45+L45</f>
        <v>755</v>
      </c>
      <c r="O45" s="220">
        <f>O99</f>
        <v>239</v>
      </c>
      <c r="P45" s="218">
        <f>O45+N45</f>
        <v>994</v>
      </c>
      <c r="Q45" s="220">
        <f>Q99</f>
        <v>81</v>
      </c>
      <c r="R45" s="218">
        <f>Q45+P45</f>
        <v>1075</v>
      </c>
      <c r="S45" s="220">
        <f>S99</f>
        <v>193</v>
      </c>
      <c r="T45" s="218">
        <f>S45+R45</f>
        <v>1268</v>
      </c>
      <c r="U45" s="220">
        <f>U99</f>
        <v>87</v>
      </c>
      <c r="V45" s="271">
        <f>U45+T45</f>
        <v>1355</v>
      </c>
      <c r="W45" s="220">
        <f>W99</f>
        <v>133</v>
      </c>
      <c r="X45" s="271">
        <f>W45+V45</f>
        <v>1488</v>
      </c>
      <c r="Y45" s="220">
        <f>Y99</f>
        <v>106</v>
      </c>
      <c r="Z45" s="271">
        <f>Y45+X45</f>
        <v>1594</v>
      </c>
      <c r="AA45" s="221">
        <f>Z45</f>
        <v>1594</v>
      </c>
      <c r="AB45" s="60"/>
    </row>
    <row r="46" spans="1:28" s="13" customFormat="1" ht="21" customHeight="1" x14ac:dyDescent="0.25">
      <c r="A46" s="60"/>
      <c r="B46" s="72" t="s">
        <v>89</v>
      </c>
      <c r="C46" s="243">
        <f>C100</f>
        <v>61</v>
      </c>
      <c r="D46" s="222">
        <f>C46</f>
        <v>61</v>
      </c>
      <c r="E46" s="227">
        <f>E100</f>
        <v>83</v>
      </c>
      <c r="F46" s="74">
        <f>IF(E46="","",E46+D46)</f>
        <v>144</v>
      </c>
      <c r="G46" s="228">
        <f>G100</f>
        <v>203</v>
      </c>
      <c r="H46" s="257">
        <f>IF(G46="","",G46+F46)</f>
        <v>347</v>
      </c>
      <c r="I46" s="228">
        <f>I100</f>
        <v>83</v>
      </c>
      <c r="J46" s="257">
        <f>IF(I46="","",I46+H46)</f>
        <v>430</v>
      </c>
      <c r="K46" s="228">
        <f>K100</f>
        <v>95</v>
      </c>
      <c r="L46" s="257">
        <f>IF(K46="","",K46+J46)</f>
        <v>525</v>
      </c>
      <c r="M46" s="228">
        <f>M100</f>
        <v>79</v>
      </c>
      <c r="N46" s="257">
        <f>IF(M46="","",M46+L46)</f>
        <v>604</v>
      </c>
      <c r="O46" s="228">
        <v>130</v>
      </c>
      <c r="P46" s="257">
        <f>IF(O46="","",O46+N46)</f>
        <v>734</v>
      </c>
      <c r="Q46" s="228">
        <f>Q100</f>
        <v>133</v>
      </c>
      <c r="R46" s="257">
        <f>IF(Q46="","",Q46+P46)</f>
        <v>867</v>
      </c>
      <c r="S46" s="228">
        <f>S100</f>
        <v>87</v>
      </c>
      <c r="T46" s="257">
        <f>IF(S46="","",S46+R46)</f>
        <v>954</v>
      </c>
      <c r="U46" s="228">
        <f>U100</f>
        <v>87</v>
      </c>
      <c r="V46" s="257">
        <f>IF(U46="","",U46+T46)</f>
        <v>1041</v>
      </c>
      <c r="W46" s="228">
        <f>W100</f>
        <v>97</v>
      </c>
      <c r="X46" s="257">
        <f>IF(W46="","",W46+V46)</f>
        <v>1138</v>
      </c>
      <c r="Y46" s="228" t="str">
        <f>Y100</f>
        <v/>
      </c>
      <c r="Z46" s="257" t="str">
        <f>IF(Y46="","",Y46+X46)</f>
        <v/>
      </c>
      <c r="AA46" s="253">
        <f>MAX(D46,F46,H46,J46,L46,N46,P46,R46,T46,V46,X46,Z46)</f>
        <v>1138</v>
      </c>
      <c r="AB46" s="60"/>
    </row>
    <row r="47" spans="1:28" s="13" customFormat="1" ht="21" customHeight="1" thickBot="1" x14ac:dyDescent="0.3">
      <c r="A47" s="60"/>
      <c r="B47" s="77"/>
      <c r="C47" s="224">
        <f>D46-D45</f>
        <v>1</v>
      </c>
      <c r="D47" s="186">
        <f>D46/D45</f>
        <v>1.0166666666666666</v>
      </c>
      <c r="E47" s="245">
        <f>IF(E46="","",F46-F45)</f>
        <v>-43</v>
      </c>
      <c r="F47" s="246">
        <f>IF(E46="","",F46/F45)</f>
        <v>0.77005347593582885</v>
      </c>
      <c r="G47" s="247">
        <f>IF(G46="","",H46-H45)</f>
        <v>73</v>
      </c>
      <c r="H47" s="246">
        <f>IF(G46="","",H46/H45)</f>
        <v>1.2664233576642336</v>
      </c>
      <c r="I47" s="247">
        <f>IF(I46="","",J46-J45)</f>
        <v>-9</v>
      </c>
      <c r="J47" s="246">
        <f>IF(I46="","",J46/J45)</f>
        <v>0.97949886104783601</v>
      </c>
      <c r="K47" s="247">
        <f>IF(K46="","",L46-L45)</f>
        <v>-102</v>
      </c>
      <c r="L47" s="264">
        <f>IF(K46="","",L46/L45)</f>
        <v>0.83732057416267947</v>
      </c>
      <c r="M47" s="247">
        <f>IF(M46="","",N46-N45)</f>
        <v>-151</v>
      </c>
      <c r="N47" s="246">
        <f>IF(M46="","",N46/N45)</f>
        <v>0.8</v>
      </c>
      <c r="O47" s="247">
        <f>IF(O46="","",P46-P45)</f>
        <v>-260</v>
      </c>
      <c r="P47" s="246">
        <f>IF(O46="","",P46/P45)</f>
        <v>0.73843058350100599</v>
      </c>
      <c r="Q47" s="247">
        <f>IF(Q46="","",R46-R45)</f>
        <v>-208</v>
      </c>
      <c r="R47" s="246">
        <f>IF(Q46="","",R46/R45)</f>
        <v>0.80651162790697672</v>
      </c>
      <c r="S47" s="247">
        <f>IF(S46="","",T46-T45)</f>
        <v>-314</v>
      </c>
      <c r="T47" s="246">
        <f>IF(S46="","",T46/T45)</f>
        <v>0.75236593059936907</v>
      </c>
      <c r="U47" s="247">
        <f>IF(U46="","",V46-V45)</f>
        <v>-314</v>
      </c>
      <c r="V47" s="246">
        <f>IF(U46="","",V46/V45)</f>
        <v>0.7682656826568266</v>
      </c>
      <c r="W47" s="247">
        <f>IF(W46="","",X46-X45)</f>
        <v>-350</v>
      </c>
      <c r="X47" s="246">
        <f>IF(W46="","",X46/X45)</f>
        <v>0.76478494623655913</v>
      </c>
      <c r="Y47" s="247" t="str">
        <f>IF(Y46="","",Z46-Z45)</f>
        <v/>
      </c>
      <c r="Z47" s="246" t="str">
        <f>IF(Y46="","",Z46/Z45)</f>
        <v/>
      </c>
      <c r="AA47" s="254">
        <f>AA46/AA45</f>
        <v>0.71392722710163115</v>
      </c>
      <c r="AB47" s="60"/>
    </row>
    <row r="48" spans="1:28" s="13" customFormat="1" ht="21" customHeight="1" x14ac:dyDescent="0.25">
      <c r="A48" s="60"/>
      <c r="B48" s="68"/>
      <c r="C48" s="217">
        <f>C42+C45</f>
        <v>510</v>
      </c>
      <c r="D48" s="218">
        <f>C48</f>
        <v>510</v>
      </c>
      <c r="E48" s="220">
        <f>E42+E45</f>
        <v>559</v>
      </c>
      <c r="F48" s="218">
        <f>E48+D48</f>
        <v>1069</v>
      </c>
      <c r="G48" s="220">
        <f>G42+G45</f>
        <v>478</v>
      </c>
      <c r="H48" s="218">
        <f>G48+F48</f>
        <v>1547</v>
      </c>
      <c r="I48" s="220">
        <f>I42+I45</f>
        <v>796</v>
      </c>
      <c r="J48" s="218">
        <f>I48+H48</f>
        <v>2343</v>
      </c>
      <c r="K48" s="220">
        <f>K42+K45</f>
        <v>661</v>
      </c>
      <c r="L48" s="226">
        <f t="shared" ref="L48" si="0">K48+J48</f>
        <v>3004</v>
      </c>
      <c r="M48" s="220">
        <f>M42+M45</f>
        <v>779</v>
      </c>
      <c r="N48" s="218">
        <f>M48+L48</f>
        <v>3783</v>
      </c>
      <c r="O48" s="220">
        <f>O42+O45</f>
        <v>861</v>
      </c>
      <c r="P48" s="218">
        <f>O48+N48</f>
        <v>4644</v>
      </c>
      <c r="Q48" s="220">
        <f>Q42+Q45</f>
        <v>547</v>
      </c>
      <c r="R48" s="218">
        <f>Q48+P48</f>
        <v>5191</v>
      </c>
      <c r="S48" s="220">
        <f>S42+S45</f>
        <v>761</v>
      </c>
      <c r="T48" s="218">
        <f>S48+R48</f>
        <v>5952</v>
      </c>
      <c r="U48" s="220">
        <f>U42+U45</f>
        <v>341</v>
      </c>
      <c r="V48" s="271">
        <f>U48+T48</f>
        <v>6293</v>
      </c>
      <c r="W48" s="220">
        <f>W42+W45</f>
        <v>536</v>
      </c>
      <c r="X48" s="218">
        <f>W48+V48</f>
        <v>6829</v>
      </c>
      <c r="Y48" s="220">
        <f>Y42+Y45</f>
        <v>688</v>
      </c>
      <c r="Z48" s="218">
        <f>Y48+X48</f>
        <v>7517</v>
      </c>
      <c r="AA48" s="255">
        <f>Z48</f>
        <v>7517</v>
      </c>
      <c r="AB48" s="60"/>
    </row>
    <row r="49" spans="1:28" s="13" customFormat="1" ht="21" customHeight="1" x14ac:dyDescent="0.25">
      <c r="A49" s="60"/>
      <c r="B49" s="72" t="s">
        <v>90</v>
      </c>
      <c r="C49" s="243">
        <f>C46+C43</f>
        <v>400</v>
      </c>
      <c r="D49" s="223">
        <f>C49</f>
        <v>400</v>
      </c>
      <c r="E49" s="228">
        <f>IF(E43="","",E46+E43)</f>
        <v>501</v>
      </c>
      <c r="F49" s="74">
        <f>IF(E49="","",E49+D49)</f>
        <v>901</v>
      </c>
      <c r="G49" s="228">
        <f>IF(G43="","",G46+G43)</f>
        <v>945</v>
      </c>
      <c r="H49" s="74">
        <f>IF(G49="","",G49+F49)</f>
        <v>1846</v>
      </c>
      <c r="I49" s="228">
        <f>IF(I43="","",I46+I43)</f>
        <v>459</v>
      </c>
      <c r="J49" s="74">
        <f>IF(I49="","",I49+H49)</f>
        <v>2305</v>
      </c>
      <c r="K49" s="228">
        <f>IF(K43="","",K46+K43)</f>
        <v>425</v>
      </c>
      <c r="L49" s="74">
        <f>IF(K49="","",K49+J49)</f>
        <v>2730</v>
      </c>
      <c r="M49" s="228">
        <f>IF(M43="","",M46+M43)</f>
        <v>567</v>
      </c>
      <c r="N49" s="74">
        <f>IF(M49="","",M49+L49)</f>
        <v>3297</v>
      </c>
      <c r="O49" s="228">
        <f>IF(O43="","",O46+O43)</f>
        <v>528</v>
      </c>
      <c r="P49" s="74">
        <f>IF(O49="","",O49+N49)</f>
        <v>3825</v>
      </c>
      <c r="Q49" s="228">
        <f>IF(Q43="","",Q46+Q43)</f>
        <v>567</v>
      </c>
      <c r="R49" s="74">
        <f>IF(Q49="","",Q49+P49)</f>
        <v>4392</v>
      </c>
      <c r="S49" s="228">
        <f>IF(S43="","",S46+S43)</f>
        <v>570</v>
      </c>
      <c r="T49" s="74">
        <f>IF(S49="","",S49+R49)</f>
        <v>4962</v>
      </c>
      <c r="U49" s="228">
        <f>IF(U43="","",U46+U43)</f>
        <v>740</v>
      </c>
      <c r="V49" s="268">
        <f>IF(U49="","",U49+T49)</f>
        <v>5702</v>
      </c>
      <c r="W49" s="228">
        <f>IF(W43="","",W46+W43)</f>
        <v>657</v>
      </c>
      <c r="X49" s="74">
        <f>IF(W49="","",W49+V49)</f>
        <v>6359</v>
      </c>
      <c r="Y49" s="228" t="str">
        <f>IF(Y43="","",Y46+Y43)</f>
        <v/>
      </c>
      <c r="Z49" s="74" t="str">
        <f>IF(Y49="","",Y49+X49)</f>
        <v/>
      </c>
      <c r="AA49" s="253">
        <f>MAX(D49,F49,H49,J49,L49,N49,P49,R49,T49,V49,X49,Z49)</f>
        <v>6359</v>
      </c>
      <c r="AB49" s="60"/>
    </row>
    <row r="50" spans="1:28" s="13" customFormat="1" ht="21" customHeight="1" thickBot="1" x14ac:dyDescent="0.3">
      <c r="A50" s="60"/>
      <c r="B50" s="77"/>
      <c r="C50" s="224">
        <f>D49-D48</f>
        <v>-110</v>
      </c>
      <c r="D50" s="186">
        <f>D49/D48</f>
        <v>0.78431372549019607</v>
      </c>
      <c r="E50" s="247">
        <f>IF(E49="","",F49-F48)</f>
        <v>-168</v>
      </c>
      <c r="F50" s="246">
        <f>IF(E49="","",F49/F48)</f>
        <v>0.84284377923292797</v>
      </c>
      <c r="G50" s="247">
        <f>IF(G49="","",H49-H48)</f>
        <v>299</v>
      </c>
      <c r="H50" s="246">
        <f>IF(G49="","",H49/H48)</f>
        <v>1.1932773109243697</v>
      </c>
      <c r="I50" s="247">
        <f>IF(I49="","",J49-J48)</f>
        <v>-38</v>
      </c>
      <c r="J50" s="246">
        <f>IF(I49="","",J49/J48)</f>
        <v>0.98378147673922323</v>
      </c>
      <c r="K50" s="247">
        <f>IF(K49="","",L49-L48)</f>
        <v>-274</v>
      </c>
      <c r="L50" s="246">
        <f>IF(K49="","",L49/L48)</f>
        <v>0.90878828229027964</v>
      </c>
      <c r="M50" s="247">
        <f>IF(M49="","",N49-N48)</f>
        <v>-486</v>
      </c>
      <c r="N50" s="246">
        <f>IF(M49="","",N49/N48)</f>
        <v>0.87153053132434577</v>
      </c>
      <c r="O50" s="247">
        <f>IF(O49="","",P49-P48)</f>
        <v>-819</v>
      </c>
      <c r="P50" s="246">
        <f>IF(O49="","",P49/P48)</f>
        <v>0.8236434108527132</v>
      </c>
      <c r="Q50" s="247">
        <f>IF(Q49="","",R49-R48)</f>
        <v>-799</v>
      </c>
      <c r="R50" s="246">
        <f>IF(Q49="","",R49/R48)</f>
        <v>0.84607975341937969</v>
      </c>
      <c r="S50" s="247">
        <f>IF(S49="","",T49-T48)</f>
        <v>-990</v>
      </c>
      <c r="T50" s="246">
        <f>IF(S49="","",T49/T48)</f>
        <v>0.83366935483870963</v>
      </c>
      <c r="U50" s="247">
        <f>IF(U49="","",V49-V48)</f>
        <v>-591</v>
      </c>
      <c r="V50" s="246">
        <f>IF(U49="","",V49/V48)</f>
        <v>0.90608612744319084</v>
      </c>
      <c r="W50" s="247">
        <f>IF(W49="","",X49-X48)</f>
        <v>-470</v>
      </c>
      <c r="X50" s="246">
        <f>IF(W49="","",X49/X48)</f>
        <v>0.9311758676233709</v>
      </c>
      <c r="Y50" s="247" t="str">
        <f>IF(Y49="","",Z49-Z48)</f>
        <v/>
      </c>
      <c r="Z50" s="246" t="str">
        <f>IF(Y49="","",Z49/Z48)</f>
        <v/>
      </c>
      <c r="AA50" s="254">
        <f>AA49/AA48</f>
        <v>0.84594918185446322</v>
      </c>
      <c r="AB50" s="60"/>
    </row>
    <row r="51" spans="1:28" s="13" customFormat="1" ht="21" customHeight="1" x14ac:dyDescent="0.25">
      <c r="A51" s="60"/>
      <c r="B51" s="72" t="s">
        <v>91</v>
      </c>
      <c r="C51" s="295">
        <v>6</v>
      </c>
      <c r="D51" s="206">
        <v>6</v>
      </c>
      <c r="E51" s="207">
        <v>21</v>
      </c>
      <c r="F51" s="208">
        <v>27</v>
      </c>
      <c r="G51" s="207">
        <v>4</v>
      </c>
      <c r="H51" s="208">
        <v>31</v>
      </c>
      <c r="I51" s="207">
        <v>15</v>
      </c>
      <c r="J51" s="208">
        <v>46</v>
      </c>
      <c r="K51" s="207">
        <v>6</v>
      </c>
      <c r="L51" s="226">
        <v>52</v>
      </c>
      <c r="M51" s="207">
        <v>9</v>
      </c>
      <c r="N51" s="208">
        <v>61</v>
      </c>
      <c r="O51" s="207">
        <v>4</v>
      </c>
      <c r="P51" s="208">
        <v>65</v>
      </c>
      <c r="Q51" s="207">
        <v>10</v>
      </c>
      <c r="R51" s="208">
        <v>75</v>
      </c>
      <c r="S51" s="207">
        <v>12</v>
      </c>
      <c r="T51" s="208">
        <v>87</v>
      </c>
      <c r="U51" s="207">
        <v>5</v>
      </c>
      <c r="V51" s="87">
        <v>92</v>
      </c>
      <c r="W51" s="207">
        <v>19</v>
      </c>
      <c r="X51" s="208">
        <v>111</v>
      </c>
      <c r="Y51" s="207">
        <v>8</v>
      </c>
      <c r="Z51" s="208">
        <v>119</v>
      </c>
      <c r="AA51" s="256">
        <f>MAX(D51,F51,H51,J51,L51,N51,P51,R51,T51,V51,X51,Z51)</f>
        <v>119</v>
      </c>
      <c r="AB51" s="60"/>
    </row>
    <row r="52" spans="1:28" s="13" customFormat="1" ht="19.2" x14ac:dyDescent="0.25">
      <c r="A52" s="60"/>
      <c r="B52" s="360" t="s">
        <v>92</v>
      </c>
      <c r="C52" s="241">
        <v>15</v>
      </c>
      <c r="D52" s="74">
        <f>C52</f>
        <v>15</v>
      </c>
      <c r="E52" s="244">
        <v>6</v>
      </c>
      <c r="F52" s="74">
        <f>IF(E52="","",E52+D52)</f>
        <v>21</v>
      </c>
      <c r="G52" s="248">
        <v>22</v>
      </c>
      <c r="H52" s="74">
        <f>IF(G52="","",G52+F52)</f>
        <v>43</v>
      </c>
      <c r="I52" s="263">
        <v>14</v>
      </c>
      <c r="J52" s="74">
        <f>IF(I52="","",I52+H52)</f>
        <v>57</v>
      </c>
      <c r="K52" s="248">
        <v>4</v>
      </c>
      <c r="L52" s="74">
        <f>IF(K52="","",K52+J52)</f>
        <v>61</v>
      </c>
      <c r="M52" s="248">
        <v>9</v>
      </c>
      <c r="N52" s="74">
        <f>IF(M52="","",M52+L52)</f>
        <v>70</v>
      </c>
      <c r="O52" s="248">
        <v>13</v>
      </c>
      <c r="P52" s="74">
        <f>IF(O52="","",O52+N52)</f>
        <v>83</v>
      </c>
      <c r="Q52" s="248">
        <v>8</v>
      </c>
      <c r="R52" s="74">
        <f>IF(Q52="","",Q52+P52)</f>
        <v>91</v>
      </c>
      <c r="S52" s="248">
        <v>9</v>
      </c>
      <c r="T52" s="74">
        <f>IF(S52="","",S52+R52)</f>
        <v>100</v>
      </c>
      <c r="U52" s="248">
        <v>17</v>
      </c>
      <c r="V52" s="268">
        <f>IF(U52="","",U52+T52)</f>
        <v>117</v>
      </c>
      <c r="W52" s="248">
        <v>15</v>
      </c>
      <c r="X52" s="74">
        <f>IF(W52="","",W52+V52)</f>
        <v>132</v>
      </c>
      <c r="Y52" s="248"/>
      <c r="Z52" s="74" t="str">
        <f>IF(Y52="","",Y52+X52)</f>
        <v/>
      </c>
      <c r="AA52" s="76">
        <f>MAX(D52,F52,H52,J52,L52,N52,P52,R52,T52,V52,X52,Z52)</f>
        <v>132</v>
      </c>
      <c r="AB52" s="60"/>
    </row>
    <row r="53" spans="1:28" s="13" customFormat="1" ht="21" customHeight="1" thickBot="1" x14ac:dyDescent="0.3">
      <c r="A53" s="60"/>
      <c r="B53" s="361"/>
      <c r="C53" s="101">
        <f>IF(C52=0,"",D52-D51)</f>
        <v>9</v>
      </c>
      <c r="D53" s="102">
        <f>IF(C52=0,"",D52/D51)</f>
        <v>2.5</v>
      </c>
      <c r="E53" s="103">
        <f>IF(E52=0,"",F52-F51)</f>
        <v>-6</v>
      </c>
      <c r="F53" s="102">
        <f>IF(E52=0,"",F52/F51)</f>
        <v>0.77777777777777779</v>
      </c>
      <c r="G53" s="103">
        <f>IF(G52=0,"",H52-H51)</f>
        <v>12</v>
      </c>
      <c r="H53" s="102">
        <f>IF(G52=0,"",H52/H51)</f>
        <v>1.3870967741935485</v>
      </c>
      <c r="I53" s="103">
        <f>IF(I52=0,"",J52-J51)</f>
        <v>11</v>
      </c>
      <c r="J53" s="102">
        <f>IF(I52=0,"",J52/J51)</f>
        <v>1.2391304347826086</v>
      </c>
      <c r="K53" s="103">
        <f>IF(K52=0,"",L52-L51)</f>
        <v>9</v>
      </c>
      <c r="L53" s="102">
        <f>IF(K52=0,"",L52/L51)</f>
        <v>1.1730769230769231</v>
      </c>
      <c r="M53" s="103">
        <f>IF(M52=0,"",N52-N51)</f>
        <v>9</v>
      </c>
      <c r="N53" s="102">
        <f>IF(M52=0,"",N52/N51)</f>
        <v>1.1475409836065573</v>
      </c>
      <c r="O53" s="232">
        <f>IF(O52=0,"",P52-P51)</f>
        <v>18</v>
      </c>
      <c r="P53" s="102">
        <f>IF(O52=0,"",P52/P51)</f>
        <v>1.2769230769230768</v>
      </c>
      <c r="Q53" s="103">
        <f>IF(Q52=0,"",R52-R51)</f>
        <v>16</v>
      </c>
      <c r="R53" s="102">
        <f>IF(Q52=0,"",R52/R51)</f>
        <v>1.2133333333333334</v>
      </c>
      <c r="S53" s="103">
        <f>IF(S52=0,"",T52-T51)</f>
        <v>13</v>
      </c>
      <c r="T53" s="102">
        <f>IF(S52=0,"",T52/T51)</f>
        <v>1.1494252873563218</v>
      </c>
      <c r="U53" s="103">
        <f>IF(U52=0,"",V52-V51)</f>
        <v>25</v>
      </c>
      <c r="V53" s="272">
        <f>IF(U52=0,"",V52/V51)</f>
        <v>1.2717391304347827</v>
      </c>
      <c r="W53" s="103">
        <f>IF(W52=0,"",X52-X51)</f>
        <v>21</v>
      </c>
      <c r="X53" s="102">
        <f>IF(W52=0,"",X52/X51)</f>
        <v>1.1891891891891893</v>
      </c>
      <c r="Y53" s="103" t="str">
        <f>IF(Y52=0,"",Z52-Z51)</f>
        <v/>
      </c>
      <c r="Z53" s="102" t="str">
        <f>IF(Y52=0,"",Z52/Z51)</f>
        <v/>
      </c>
      <c r="AA53" s="104">
        <f>AA52/AA51</f>
        <v>1.1092436974789917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3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432</v>
      </c>
      <c r="D55" s="107"/>
      <c r="E55" s="83" t="s">
        <v>452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3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8" t="s">
        <v>451</v>
      </c>
      <c r="D56" s="73"/>
      <c r="E56" s="74" t="s">
        <v>453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3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3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令和７年１１月分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6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7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2</v>
      </c>
      <c r="D60" s="116">
        <v>2</v>
      </c>
      <c r="E60" s="117">
        <v>4</v>
      </c>
      <c r="F60" s="116">
        <v>6</v>
      </c>
      <c r="G60" s="117">
        <v>7</v>
      </c>
      <c r="H60" s="116">
        <v>13</v>
      </c>
      <c r="I60" s="117">
        <v>20</v>
      </c>
      <c r="J60" s="116">
        <v>33</v>
      </c>
      <c r="K60" s="117">
        <v>2</v>
      </c>
      <c r="L60" s="116">
        <v>35</v>
      </c>
      <c r="M60" s="117">
        <v>5</v>
      </c>
      <c r="N60" s="116">
        <v>40</v>
      </c>
      <c r="O60" s="117">
        <v>11</v>
      </c>
      <c r="P60" s="116">
        <v>51</v>
      </c>
      <c r="Q60" s="117">
        <v>6</v>
      </c>
      <c r="R60" s="116">
        <v>57</v>
      </c>
      <c r="S60" s="117">
        <v>11</v>
      </c>
      <c r="T60" s="116">
        <v>68</v>
      </c>
      <c r="U60" s="117">
        <v>7</v>
      </c>
      <c r="V60" s="116">
        <v>75</v>
      </c>
      <c r="W60" s="117">
        <v>4</v>
      </c>
      <c r="X60" s="116">
        <v>79</v>
      </c>
      <c r="Y60" s="117">
        <v>5</v>
      </c>
      <c r="Z60" s="118">
        <v>84</v>
      </c>
      <c r="AA60" s="71">
        <f>MAX(D60,F60,H60,J60,L60,N60,P60,R60,T60,V60,X60,Z60)</f>
        <v>84</v>
      </c>
      <c r="AB60" s="60"/>
    </row>
    <row r="61" spans="1:28" s="13" customFormat="1" ht="24" customHeight="1" x14ac:dyDescent="0.25">
      <c r="A61" s="60"/>
      <c r="B61" s="296" t="s">
        <v>324</v>
      </c>
      <c r="C61" s="75">
        <f>_xlfn.IFNA(VLOOKUP($B61,'[2]B01800 (2)'!$B$8:$D$319,3,0),0)</f>
        <v>0</v>
      </c>
      <c r="D61" s="74">
        <f>C61</f>
        <v>0</v>
      </c>
      <c r="E61" s="75">
        <v>3</v>
      </c>
      <c r="F61" s="74">
        <f>IF(E61="","",E61+D61)</f>
        <v>3</v>
      </c>
      <c r="G61" s="75">
        <v>21</v>
      </c>
      <c r="H61" s="74">
        <f>IF(G61="","",G61+F61)</f>
        <v>24</v>
      </c>
      <c r="I61" s="75">
        <v>7</v>
      </c>
      <c r="J61" s="74">
        <f>IF(I61="","",I61+H61)</f>
        <v>31</v>
      </c>
      <c r="K61" s="75">
        <v>2</v>
      </c>
      <c r="L61" s="74">
        <f>IF(K61="","",K61+J61)</f>
        <v>33</v>
      </c>
      <c r="M61" s="75">
        <v>6</v>
      </c>
      <c r="N61" s="74">
        <f>IF(M61="","",M61+L61)</f>
        <v>39</v>
      </c>
      <c r="O61" s="75">
        <v>18</v>
      </c>
      <c r="P61" s="74">
        <f>IF(O61="","",O61+N61)</f>
        <v>57</v>
      </c>
      <c r="Q61" s="75">
        <v>2</v>
      </c>
      <c r="R61" s="74">
        <f>IF(Q61="","",Q61+P61)</f>
        <v>59</v>
      </c>
      <c r="S61" s="75">
        <v>4</v>
      </c>
      <c r="T61" s="74">
        <f>IF(S61="","",S61+R61)</f>
        <v>63</v>
      </c>
      <c r="U61" s="75">
        <v>6</v>
      </c>
      <c r="V61" s="268">
        <f>IF(U61="","",U61+T61)</f>
        <v>69</v>
      </c>
      <c r="W61" s="75">
        <v>8</v>
      </c>
      <c r="X61" s="74">
        <f>IF(W61="","",W61+V61)</f>
        <v>77</v>
      </c>
      <c r="Y61" s="75"/>
      <c r="Z61" s="74" t="str">
        <f>IF(Y61="","",Y61+X61)</f>
        <v/>
      </c>
      <c r="AA61" s="76">
        <f>MAX(D61,F61,H61,J61,L61,N61,P61,R61,T61,V61,X61,Z61)</f>
        <v>77</v>
      </c>
      <c r="AB61" s="60"/>
    </row>
    <row r="62" spans="1:28" s="13" customFormat="1" ht="24" customHeight="1" thickBot="1" x14ac:dyDescent="0.3">
      <c r="A62" s="60"/>
      <c r="B62" s="77"/>
      <c r="C62" s="78">
        <f>D61-D60</f>
        <v>-2</v>
      </c>
      <c r="D62" s="79">
        <f>D61/D60</f>
        <v>0</v>
      </c>
      <c r="E62" s="80">
        <f>IF(E61="","",F61-F60)</f>
        <v>-3</v>
      </c>
      <c r="F62" s="79">
        <f>IF(E61="","",F61/F60)</f>
        <v>0.5</v>
      </c>
      <c r="G62" s="80">
        <f>IF(G61="","",H61-H60)</f>
        <v>11</v>
      </c>
      <c r="H62" s="79">
        <f>IF(G61="","",H61/H60)</f>
        <v>1.8461538461538463</v>
      </c>
      <c r="I62" s="80">
        <f>IF(I61="","",J61-J60)</f>
        <v>-2</v>
      </c>
      <c r="J62" s="79">
        <f>IF(I61="","",J61/J60)</f>
        <v>0.93939393939393945</v>
      </c>
      <c r="K62" s="80">
        <f>IF(K61="","",L61-L60)</f>
        <v>-2</v>
      </c>
      <c r="L62" s="79">
        <f>IF(K61="","",L61/L60)</f>
        <v>0.94285714285714284</v>
      </c>
      <c r="M62" s="80">
        <f>IF(M61="","",N61-N60)</f>
        <v>-1</v>
      </c>
      <c r="N62" s="79">
        <f>IF(M61="","",N61/N60)</f>
        <v>0.97499999999999998</v>
      </c>
      <c r="O62" s="80">
        <f>IF(O61="","",P61-P60)</f>
        <v>6</v>
      </c>
      <c r="P62" s="79">
        <f>IF(O61="","",P61/P60)</f>
        <v>1.1176470588235294</v>
      </c>
      <c r="Q62" s="80">
        <f>IF(Q61="","",R61-R60)</f>
        <v>2</v>
      </c>
      <c r="R62" s="79">
        <f>IF(Q61="","",R61/R60)</f>
        <v>1.0350877192982457</v>
      </c>
      <c r="S62" s="80">
        <f>IF(S61="","",T61-T60)</f>
        <v>-5</v>
      </c>
      <c r="T62" s="79">
        <f>IF(S61="","",T61/T60)</f>
        <v>0.92647058823529416</v>
      </c>
      <c r="U62" s="80">
        <f>IF(U61="","",V61-V60)</f>
        <v>-6</v>
      </c>
      <c r="V62" s="269">
        <f>IF(U61="","",V61/V60)</f>
        <v>0.92</v>
      </c>
      <c r="W62" s="80">
        <f>IF(W61="","",X61-X60)</f>
        <v>-2</v>
      </c>
      <c r="X62" s="79">
        <f>IF(W61="","",X61/X60)</f>
        <v>0.97468354430379744</v>
      </c>
      <c r="Y62" s="80" t="str">
        <f>IF(Y61="","",Z61-Z60)</f>
        <v/>
      </c>
      <c r="Z62" s="79" t="str">
        <f>IF(Y61="","",Z61/Z60)</f>
        <v/>
      </c>
      <c r="AA62" s="81">
        <f>AA61/AA60</f>
        <v>0.91666666666666663</v>
      </c>
      <c r="AB62" s="60"/>
    </row>
    <row r="63" spans="1:28" s="13" customFormat="1" ht="24" customHeight="1" x14ac:dyDescent="0.25">
      <c r="A63" s="60"/>
      <c r="B63" s="68"/>
      <c r="C63" s="115">
        <v>6</v>
      </c>
      <c r="D63" s="116">
        <v>6</v>
      </c>
      <c r="E63" s="117">
        <v>4</v>
      </c>
      <c r="F63" s="116">
        <v>10</v>
      </c>
      <c r="G63" s="117">
        <v>3</v>
      </c>
      <c r="H63" s="116">
        <v>13</v>
      </c>
      <c r="I63" s="117">
        <v>6</v>
      </c>
      <c r="J63" s="116">
        <v>19</v>
      </c>
      <c r="K63" s="117">
        <v>8</v>
      </c>
      <c r="L63" s="116">
        <v>27</v>
      </c>
      <c r="M63" s="117">
        <v>5</v>
      </c>
      <c r="N63" s="116">
        <v>32</v>
      </c>
      <c r="O63" s="117">
        <v>7</v>
      </c>
      <c r="P63" s="116">
        <v>39</v>
      </c>
      <c r="Q63" s="117">
        <v>1</v>
      </c>
      <c r="R63" s="116">
        <v>40</v>
      </c>
      <c r="S63" s="117">
        <v>2</v>
      </c>
      <c r="T63" s="116">
        <v>42</v>
      </c>
      <c r="U63" s="117">
        <v>2</v>
      </c>
      <c r="V63" s="116">
        <v>44</v>
      </c>
      <c r="W63" s="117">
        <v>7</v>
      </c>
      <c r="X63" s="116">
        <v>51</v>
      </c>
      <c r="Y63" s="117">
        <v>15</v>
      </c>
      <c r="Z63" s="118">
        <v>66</v>
      </c>
      <c r="AA63" s="71">
        <f>MAX(D63,F63,H63,J63,L63,N63,P63,R63,T63,V63,X63,Z63)</f>
        <v>66</v>
      </c>
      <c r="AB63" s="60"/>
    </row>
    <row r="64" spans="1:28" s="13" customFormat="1" ht="24" customHeight="1" x14ac:dyDescent="0.25">
      <c r="A64" s="60"/>
      <c r="B64" s="296" t="s">
        <v>325</v>
      </c>
      <c r="C64" s="75">
        <f>_xlfn.IFNA(VLOOKUP($B64,'[2]B01800 (2)'!$B$8:$D$319,3,0),0)</f>
        <v>2</v>
      </c>
      <c r="D64" s="74">
        <f>C64</f>
        <v>2</v>
      </c>
      <c r="E64" s="75">
        <v>5</v>
      </c>
      <c r="F64" s="74">
        <f>IF(E64="","",E64+D64)</f>
        <v>7</v>
      </c>
      <c r="G64" s="75">
        <v>4</v>
      </c>
      <c r="H64" s="74">
        <f>IF(G64="","",G64+F64)</f>
        <v>11</v>
      </c>
      <c r="I64" s="75">
        <v>1</v>
      </c>
      <c r="J64" s="74">
        <f>IF(I64="","",I64+H64)</f>
        <v>12</v>
      </c>
      <c r="K64" s="75">
        <v>5</v>
      </c>
      <c r="L64" s="74">
        <f>IF(K64="","",K64+J64)</f>
        <v>17</v>
      </c>
      <c r="M64" s="75">
        <v>2</v>
      </c>
      <c r="N64" s="74">
        <f>IF(M64="","",M64+L64)</f>
        <v>19</v>
      </c>
      <c r="O64" s="75">
        <v>2</v>
      </c>
      <c r="P64" s="74">
        <f>IF(O64="","",O64+N64)</f>
        <v>21</v>
      </c>
      <c r="Q64" s="75">
        <v>2</v>
      </c>
      <c r="R64" s="74">
        <f>IF(Q64="","",Q64+P64)</f>
        <v>23</v>
      </c>
      <c r="S64" s="75">
        <v>3</v>
      </c>
      <c r="T64" s="74">
        <f>IF(S64="","",S64+R64)</f>
        <v>26</v>
      </c>
      <c r="U64" s="75">
        <v>3</v>
      </c>
      <c r="V64" s="268">
        <f>IF(U64="","",U64+T64)</f>
        <v>29</v>
      </c>
      <c r="W64" s="75">
        <v>8</v>
      </c>
      <c r="X64" s="74">
        <f>IF(W64="","",W64+V64)</f>
        <v>37</v>
      </c>
      <c r="Y64" s="75"/>
      <c r="Z64" s="74" t="str">
        <f>IF(Y64="","",Y64+X64)</f>
        <v/>
      </c>
      <c r="AA64" s="76">
        <f>MAX(D64,F64,H64,J64,L64,N64,P64,R64,T64,V64,X64,Z64)</f>
        <v>37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-4</v>
      </c>
      <c r="D65" s="79">
        <f>D64/D63</f>
        <v>0.33333333333333331</v>
      </c>
      <c r="E65" s="80">
        <f>IF(E64="","",F64-F63)</f>
        <v>-3</v>
      </c>
      <c r="F65" s="79">
        <f>IF(E64="","",F64/F63)</f>
        <v>0.7</v>
      </c>
      <c r="G65" s="80">
        <f>IF(G64="","",H64-H63)</f>
        <v>-2</v>
      </c>
      <c r="H65" s="79">
        <f>IF(G64="","",H64/H63)</f>
        <v>0.84615384615384615</v>
      </c>
      <c r="I65" s="80">
        <f>IF(I64="","",J64-J63)</f>
        <v>-7</v>
      </c>
      <c r="J65" s="79">
        <f>IF(I64="","",J64/J63)</f>
        <v>0.63157894736842102</v>
      </c>
      <c r="K65" s="80">
        <f>IF(K64="","",L64-L63)</f>
        <v>-10</v>
      </c>
      <c r="L65" s="79">
        <f>IF(K64="","",L64/L63)</f>
        <v>0.62962962962962965</v>
      </c>
      <c r="M65" s="80">
        <f>IF(M64="","",N64-N63)</f>
        <v>-13</v>
      </c>
      <c r="N65" s="79">
        <f>IF(M64="","",N64/N63)</f>
        <v>0.59375</v>
      </c>
      <c r="O65" s="80">
        <f>IF(O64="","",P64-P63)</f>
        <v>-18</v>
      </c>
      <c r="P65" s="79">
        <f>IF(O64="","",P64/P63)</f>
        <v>0.53846153846153844</v>
      </c>
      <c r="Q65" s="80">
        <f>IF(Q64="","",R64-R63)</f>
        <v>-17</v>
      </c>
      <c r="R65" s="79">
        <f>IF(Q64="","",R64/R63)</f>
        <v>0.57499999999999996</v>
      </c>
      <c r="S65" s="80">
        <f>IF(S64="","",T64-T63)</f>
        <v>-16</v>
      </c>
      <c r="T65" s="79">
        <f>IF(S64="","",T64/T63)</f>
        <v>0.61904761904761907</v>
      </c>
      <c r="U65" s="80">
        <f>IF(U64="","",V64-V63)</f>
        <v>-15</v>
      </c>
      <c r="V65" s="269">
        <f>IF(U64="","",V64/V63)</f>
        <v>0.65909090909090906</v>
      </c>
      <c r="W65" s="80">
        <f>IF(W64="","",X64-X63)</f>
        <v>-14</v>
      </c>
      <c r="X65" s="79">
        <f>IF(W64="","",X64/X63)</f>
        <v>0.72549019607843135</v>
      </c>
      <c r="Y65" s="80" t="str">
        <f>IF(Y64="","",Z64-Z63)</f>
        <v/>
      </c>
      <c r="Z65" s="79" t="str">
        <f>IF(Y64="","",Z64/Z63)</f>
        <v/>
      </c>
      <c r="AA65" s="81">
        <f>AA64/AA63</f>
        <v>0.56060606060606055</v>
      </c>
      <c r="AB65" s="60"/>
    </row>
    <row r="66" spans="1:28" s="13" customFormat="1" ht="24" customHeight="1" x14ac:dyDescent="0.25">
      <c r="A66" s="60"/>
      <c r="B66" s="68"/>
      <c r="C66" s="115">
        <v>5</v>
      </c>
      <c r="D66" s="116">
        <v>5</v>
      </c>
      <c r="E66" s="117">
        <v>13</v>
      </c>
      <c r="F66" s="116">
        <v>18</v>
      </c>
      <c r="G66" s="117">
        <v>17</v>
      </c>
      <c r="H66" s="116">
        <v>35</v>
      </c>
      <c r="I66" s="117">
        <v>5</v>
      </c>
      <c r="J66" s="116">
        <v>40</v>
      </c>
      <c r="K66" s="117">
        <v>6</v>
      </c>
      <c r="L66" s="116">
        <v>46</v>
      </c>
      <c r="M66" s="117">
        <v>17</v>
      </c>
      <c r="N66" s="116">
        <v>63</v>
      </c>
      <c r="O66" s="117">
        <v>3</v>
      </c>
      <c r="P66" s="116">
        <v>66</v>
      </c>
      <c r="Q66" s="117">
        <v>2</v>
      </c>
      <c r="R66" s="116">
        <v>68</v>
      </c>
      <c r="S66" s="117">
        <v>7</v>
      </c>
      <c r="T66" s="116">
        <v>75</v>
      </c>
      <c r="U66" s="117">
        <v>1</v>
      </c>
      <c r="V66" s="116">
        <v>76</v>
      </c>
      <c r="W66" s="117">
        <v>5</v>
      </c>
      <c r="X66" s="116">
        <v>81</v>
      </c>
      <c r="Y66" s="117">
        <v>4</v>
      </c>
      <c r="Z66" s="118">
        <v>85</v>
      </c>
      <c r="AA66" s="71">
        <f>MAX(D66,F66,H66,J66,L66,N66,P66,R66,T66,V66,X66,Z66)</f>
        <v>85</v>
      </c>
      <c r="AB66" s="60"/>
    </row>
    <row r="67" spans="1:28" s="13" customFormat="1" ht="24" customHeight="1" x14ac:dyDescent="0.25">
      <c r="A67" s="60"/>
      <c r="B67" s="296" t="s">
        <v>326</v>
      </c>
      <c r="C67" s="75">
        <f>_xlfn.IFNA(VLOOKUP($B67,'[2]B01800 (2)'!$B$8:$D$319,3,0),0)</f>
        <v>8</v>
      </c>
      <c r="D67" s="74">
        <f>C67</f>
        <v>8</v>
      </c>
      <c r="E67" s="75">
        <v>2</v>
      </c>
      <c r="F67" s="74">
        <f>IF(E67="","",E67+D67)</f>
        <v>10</v>
      </c>
      <c r="G67" s="75">
        <v>7</v>
      </c>
      <c r="H67" s="74">
        <f>IF(G67="","",G67+F67)</f>
        <v>17</v>
      </c>
      <c r="I67" s="75">
        <v>3</v>
      </c>
      <c r="J67" s="74">
        <f>IF(I67="","",I67+H67)</f>
        <v>20</v>
      </c>
      <c r="K67" s="75">
        <v>2</v>
      </c>
      <c r="L67" s="74">
        <f>IF(K67="","",K67+J67)</f>
        <v>22</v>
      </c>
      <c r="M67" s="75">
        <v>6</v>
      </c>
      <c r="N67" s="74">
        <f>IF(M67="","",M67+L67)</f>
        <v>28</v>
      </c>
      <c r="O67" s="75">
        <v>5</v>
      </c>
      <c r="P67" s="74">
        <f>IF(O67="","",O67+N67)</f>
        <v>33</v>
      </c>
      <c r="Q67" s="75">
        <v>7</v>
      </c>
      <c r="R67" s="74">
        <f>IF(Q67="","",Q67+P67)</f>
        <v>40</v>
      </c>
      <c r="S67" s="75">
        <v>5</v>
      </c>
      <c r="T67" s="74">
        <f>IF(S67="","",S67+R67)</f>
        <v>45</v>
      </c>
      <c r="U67" s="75">
        <v>2</v>
      </c>
      <c r="V67" s="268">
        <f>IF(U67="","",U67+T67)</f>
        <v>47</v>
      </c>
      <c r="W67" s="75">
        <v>11</v>
      </c>
      <c r="X67" s="74">
        <f>IF(W67="","",W67+V67)</f>
        <v>58</v>
      </c>
      <c r="Y67" s="75"/>
      <c r="Z67" s="74" t="str">
        <f>IF(Y67="","",Y67+X67)</f>
        <v/>
      </c>
      <c r="AA67" s="76">
        <f>MAX(D67,F67,H67,J67,L67,N67,P67,R67,T67,V67,X67,Z67)</f>
        <v>58</v>
      </c>
      <c r="AB67" s="60"/>
    </row>
    <row r="68" spans="1:28" s="13" customFormat="1" ht="24" customHeight="1" thickBot="1" x14ac:dyDescent="0.3">
      <c r="A68" s="60"/>
      <c r="B68" s="77"/>
      <c r="C68" s="78">
        <f>D67-D66</f>
        <v>3</v>
      </c>
      <c r="D68" s="79">
        <f>D67/D66</f>
        <v>1.6</v>
      </c>
      <c r="E68" s="80">
        <f>IF(E67="","",F67-F66)</f>
        <v>-8</v>
      </c>
      <c r="F68" s="79">
        <f>IF(E67="","",F67/F66)</f>
        <v>0.55555555555555558</v>
      </c>
      <c r="G68" s="80">
        <f>IF(G67="","",H67-H66)</f>
        <v>-18</v>
      </c>
      <c r="H68" s="79">
        <f>IF(G67="","",H67/H66)</f>
        <v>0.48571428571428571</v>
      </c>
      <c r="I68" s="80">
        <f>IF(I67="","",J67-J66)</f>
        <v>-20</v>
      </c>
      <c r="J68" s="79">
        <f>IF(I67="","",J67/J66)</f>
        <v>0.5</v>
      </c>
      <c r="K68" s="80">
        <f>IF(K67="","",L67-L66)</f>
        <v>-24</v>
      </c>
      <c r="L68" s="79">
        <f>IF(K67="","",L67/L66)</f>
        <v>0.47826086956521741</v>
      </c>
      <c r="M68" s="80">
        <f>IF(M67="","",N67-N66)</f>
        <v>-35</v>
      </c>
      <c r="N68" s="79">
        <f>IF(M67="","",N67/N66)</f>
        <v>0.44444444444444442</v>
      </c>
      <c r="O68" s="80">
        <f>IF(O67="","",P67-P66)</f>
        <v>-33</v>
      </c>
      <c r="P68" s="79">
        <f>IF(O67="","",P67/P66)</f>
        <v>0.5</v>
      </c>
      <c r="Q68" s="80">
        <f>IF(Q67="","",R67-R66)</f>
        <v>-28</v>
      </c>
      <c r="R68" s="79">
        <f>IF(Q67="","",R67/R66)</f>
        <v>0.58823529411764708</v>
      </c>
      <c r="S68" s="80">
        <f>IF(S67="","",T67-T66)</f>
        <v>-30</v>
      </c>
      <c r="T68" s="79">
        <f>IF(S67="","",T67/T66)</f>
        <v>0.6</v>
      </c>
      <c r="U68" s="80">
        <f>IF(U67="","",V67-V66)</f>
        <v>-29</v>
      </c>
      <c r="V68" s="269">
        <f>IF(U67="","",V67/V66)</f>
        <v>0.61842105263157898</v>
      </c>
      <c r="W68" s="80">
        <f>IF(W67="","",X67-X66)</f>
        <v>-23</v>
      </c>
      <c r="X68" s="79">
        <f>IF(W67="","",X67/X66)</f>
        <v>0.71604938271604934</v>
      </c>
      <c r="Y68" s="80" t="str">
        <f>IF(Y67="","",Z67-Z66)</f>
        <v/>
      </c>
      <c r="Z68" s="79" t="str">
        <f>IF(Y67="","",Z67/Z66)</f>
        <v/>
      </c>
      <c r="AA68" s="81">
        <f>AA67/AA66</f>
        <v>0.68235294117647061</v>
      </c>
      <c r="AB68" s="60"/>
    </row>
    <row r="69" spans="1:28" s="13" customFormat="1" ht="24" customHeight="1" x14ac:dyDescent="0.25">
      <c r="A69" s="60"/>
      <c r="B69" s="68"/>
      <c r="C69" s="115">
        <v>4</v>
      </c>
      <c r="D69" s="116">
        <v>4</v>
      </c>
      <c r="E69" s="117">
        <v>2</v>
      </c>
      <c r="F69" s="116">
        <v>6</v>
      </c>
      <c r="G69" s="117">
        <v>2</v>
      </c>
      <c r="H69" s="116">
        <v>8</v>
      </c>
      <c r="I69" s="117">
        <v>3</v>
      </c>
      <c r="J69" s="116">
        <v>11</v>
      </c>
      <c r="K69" s="117">
        <v>19</v>
      </c>
      <c r="L69" s="116">
        <v>30</v>
      </c>
      <c r="M69" s="117">
        <v>1</v>
      </c>
      <c r="N69" s="116">
        <v>31</v>
      </c>
      <c r="O69" s="117">
        <v>3</v>
      </c>
      <c r="P69" s="116">
        <v>34</v>
      </c>
      <c r="Q69" s="117">
        <v>5</v>
      </c>
      <c r="R69" s="116">
        <v>39</v>
      </c>
      <c r="S69" s="117">
        <v>0</v>
      </c>
      <c r="T69" s="116">
        <v>39</v>
      </c>
      <c r="U69" s="117">
        <v>9</v>
      </c>
      <c r="V69" s="116">
        <v>48</v>
      </c>
      <c r="W69" s="117">
        <v>2</v>
      </c>
      <c r="X69" s="116">
        <v>50</v>
      </c>
      <c r="Y69" s="117">
        <v>1</v>
      </c>
      <c r="Z69" s="118">
        <v>51</v>
      </c>
      <c r="AA69" s="71">
        <f>MAX(D69,F69,H69,J69,L69,N69,P69,R69,T69,V69,X69,Z69)</f>
        <v>51</v>
      </c>
      <c r="AB69" s="60"/>
    </row>
    <row r="70" spans="1:28" s="13" customFormat="1" ht="24" customHeight="1" x14ac:dyDescent="0.25">
      <c r="A70" s="60"/>
      <c r="B70" s="296" t="s">
        <v>327</v>
      </c>
      <c r="C70" s="75">
        <f>_xlfn.IFNA(VLOOKUP($B70,'[2]B01800 (2)'!$B$8:$D$319,3,0),0)</f>
        <v>0</v>
      </c>
      <c r="D70" s="74">
        <f>C70</f>
        <v>0</v>
      </c>
      <c r="E70" s="75">
        <v>2</v>
      </c>
      <c r="F70" s="74">
        <f>IF(E70="","",E70+D70)</f>
        <v>2</v>
      </c>
      <c r="G70" s="75">
        <v>2</v>
      </c>
      <c r="H70" s="74">
        <f>IF(G70="","",G70+F70)</f>
        <v>4</v>
      </c>
      <c r="I70" s="75">
        <v>4</v>
      </c>
      <c r="J70" s="74">
        <f>IF(I70="","",I70+H70)</f>
        <v>8</v>
      </c>
      <c r="K70" s="75">
        <v>4</v>
      </c>
      <c r="L70" s="74">
        <f>IF(K70="","",K70+J70)</f>
        <v>12</v>
      </c>
      <c r="M70" s="75">
        <v>8</v>
      </c>
      <c r="N70" s="74">
        <f>IF(M70="","",M70+L70)</f>
        <v>20</v>
      </c>
      <c r="O70" s="75">
        <v>1</v>
      </c>
      <c r="P70" s="74">
        <f>IF(O70="","",O70+N70)</f>
        <v>21</v>
      </c>
      <c r="Q70" s="75">
        <v>34</v>
      </c>
      <c r="R70" s="74">
        <f>IF(Q70="","",Q70+P70)</f>
        <v>55</v>
      </c>
      <c r="S70" s="75">
        <v>1</v>
      </c>
      <c r="T70" s="74">
        <f>IF(S70="","",S70+R70)</f>
        <v>56</v>
      </c>
      <c r="U70" s="75">
        <v>0</v>
      </c>
      <c r="V70" s="268">
        <f>IF(U70="","",U70+T70)</f>
        <v>56</v>
      </c>
      <c r="W70" s="75">
        <v>1</v>
      </c>
      <c r="X70" s="74">
        <f>IF(W70="","",W70+V70)</f>
        <v>57</v>
      </c>
      <c r="Y70" s="75"/>
      <c r="Z70" s="74" t="str">
        <f>IF(Y70="","",Y70+X70)</f>
        <v/>
      </c>
      <c r="AA70" s="76">
        <f>MAX(D70,F70,H70,J70,L70,N70,P70,R70,T70,V70,X70,Z70)</f>
        <v>57</v>
      </c>
      <c r="AB70" s="60"/>
    </row>
    <row r="71" spans="1:28" s="13" customFormat="1" ht="24" customHeight="1" thickBot="1" x14ac:dyDescent="0.3">
      <c r="A71" s="60"/>
      <c r="B71" s="77"/>
      <c r="C71" s="78">
        <f>D70-D69</f>
        <v>-4</v>
      </c>
      <c r="D71" s="79">
        <f>IF(C70="","",D70/D69)</f>
        <v>0</v>
      </c>
      <c r="E71" s="80">
        <f>IF(E70="","",F70-F69)</f>
        <v>-4</v>
      </c>
      <c r="F71" s="79">
        <f>IF(E70="","",F70/F69)</f>
        <v>0.33333333333333331</v>
      </c>
      <c r="G71" s="80">
        <f>IF(G70="","",H70-H69)</f>
        <v>-4</v>
      </c>
      <c r="H71" s="79">
        <f>IF(G70="","",H70/H69)</f>
        <v>0.5</v>
      </c>
      <c r="I71" s="80">
        <f>IF(I70="","",J70-J69)</f>
        <v>-3</v>
      </c>
      <c r="J71" s="79">
        <f>IF(I70="","",J70/J69)</f>
        <v>0.72727272727272729</v>
      </c>
      <c r="K71" s="80">
        <f>IF(K70="","",L70-L69)</f>
        <v>-18</v>
      </c>
      <c r="L71" s="79">
        <f>IF(K70="","",L70/L69)</f>
        <v>0.4</v>
      </c>
      <c r="M71" s="80">
        <f>IF(M70="","",N70-N69)</f>
        <v>-11</v>
      </c>
      <c r="N71" s="79">
        <f>IF(M70="","",N70/N69)</f>
        <v>0.64516129032258063</v>
      </c>
      <c r="O71" s="80">
        <f>IF(O70="","",P70-P69)</f>
        <v>-13</v>
      </c>
      <c r="P71" s="79">
        <f>IF(O70="","",P70/P69)</f>
        <v>0.61764705882352944</v>
      </c>
      <c r="Q71" s="80">
        <f>IF(Q70="","",R70-R69)</f>
        <v>16</v>
      </c>
      <c r="R71" s="79">
        <f>IF(Q70="","",R70/R69)</f>
        <v>1.4102564102564104</v>
      </c>
      <c r="S71" s="80">
        <f>IF(S70="","",T70-T69)</f>
        <v>17</v>
      </c>
      <c r="T71" s="79">
        <f>IF(S70="","",T70/T69)</f>
        <v>1.4358974358974359</v>
      </c>
      <c r="U71" s="80">
        <f>IF(U70="","",V70-V69)</f>
        <v>8</v>
      </c>
      <c r="V71" s="269">
        <f>IF(U70="","",V70/V69)</f>
        <v>1.1666666666666667</v>
      </c>
      <c r="W71" s="80">
        <f>IF(W70="","",X70-X69)</f>
        <v>7</v>
      </c>
      <c r="X71" s="79">
        <f>IF(W70="","",X70/X69)</f>
        <v>1.1399999999999999</v>
      </c>
      <c r="Y71" s="80" t="str">
        <f>IF(Y70="","",Z70-Z69)</f>
        <v/>
      </c>
      <c r="Z71" s="79" t="str">
        <f>IF(Y70="","",Z70/Z69)</f>
        <v/>
      </c>
      <c r="AA71" s="81">
        <f>AA70/AA69</f>
        <v>1.1176470588235294</v>
      </c>
      <c r="AB71" s="60"/>
    </row>
    <row r="72" spans="1:28" s="13" customFormat="1" ht="24" customHeight="1" x14ac:dyDescent="0.25">
      <c r="A72" s="60"/>
      <c r="B72" s="68"/>
      <c r="C72" s="115">
        <v>3</v>
      </c>
      <c r="D72" s="116">
        <v>3</v>
      </c>
      <c r="E72" s="117">
        <v>3</v>
      </c>
      <c r="F72" s="116">
        <v>6</v>
      </c>
      <c r="G72" s="117">
        <v>3</v>
      </c>
      <c r="H72" s="116">
        <v>9</v>
      </c>
      <c r="I72" s="117">
        <v>8</v>
      </c>
      <c r="J72" s="116">
        <v>17</v>
      </c>
      <c r="K72" s="117">
        <v>3</v>
      </c>
      <c r="L72" s="116">
        <v>20</v>
      </c>
      <c r="M72" s="117">
        <v>5</v>
      </c>
      <c r="N72" s="116">
        <v>25</v>
      </c>
      <c r="O72" s="117">
        <v>4</v>
      </c>
      <c r="P72" s="116">
        <v>29</v>
      </c>
      <c r="Q72" s="117">
        <v>4</v>
      </c>
      <c r="R72" s="116">
        <v>33</v>
      </c>
      <c r="S72" s="117">
        <v>4</v>
      </c>
      <c r="T72" s="116">
        <v>37</v>
      </c>
      <c r="U72" s="117">
        <v>4</v>
      </c>
      <c r="V72" s="116">
        <v>41</v>
      </c>
      <c r="W72" s="117">
        <v>3</v>
      </c>
      <c r="X72" s="116">
        <v>44</v>
      </c>
      <c r="Y72" s="117">
        <v>4</v>
      </c>
      <c r="Z72" s="118">
        <v>48</v>
      </c>
      <c r="AA72" s="71">
        <f>MAX(D72,F72,H72,J72,L72,N72,P72,R72,T72,V72,X72,Z72)</f>
        <v>48</v>
      </c>
      <c r="AB72" s="60"/>
    </row>
    <row r="73" spans="1:28" s="13" customFormat="1" ht="24" customHeight="1" x14ac:dyDescent="0.25">
      <c r="A73" s="60"/>
      <c r="B73" s="296" t="s">
        <v>328</v>
      </c>
      <c r="C73" s="75">
        <f>_xlfn.IFNA(VLOOKUP($B73,'[2]B01800 (2)'!$B$8:$D$319,3,0),0)</f>
        <v>0</v>
      </c>
      <c r="D73" s="74">
        <f>C73</f>
        <v>0</v>
      </c>
      <c r="E73" s="75">
        <v>2</v>
      </c>
      <c r="F73" s="74">
        <f>IF(E73="","",E73+D73)</f>
        <v>2</v>
      </c>
      <c r="G73" s="75">
        <v>3</v>
      </c>
      <c r="H73" s="74">
        <f>IF(G73="","",G73+F73)</f>
        <v>5</v>
      </c>
      <c r="I73" s="75">
        <v>2</v>
      </c>
      <c r="J73" s="74">
        <f>IF(I73="","",I73+H73)</f>
        <v>7</v>
      </c>
      <c r="K73" s="75">
        <v>55</v>
      </c>
      <c r="L73" s="74">
        <f>IF(K73="","",K73+J73)</f>
        <v>62</v>
      </c>
      <c r="M73" s="75">
        <v>2</v>
      </c>
      <c r="N73" s="74">
        <f>IF(M73="","",M73+L73)</f>
        <v>64</v>
      </c>
      <c r="O73" s="75">
        <v>2</v>
      </c>
      <c r="P73" s="74">
        <f>IF(O73="","",O73+N73)</f>
        <v>66</v>
      </c>
      <c r="Q73" s="75">
        <v>1</v>
      </c>
      <c r="R73" s="74">
        <f>IF(Q73="","",Q73+P73)</f>
        <v>67</v>
      </c>
      <c r="S73" s="75">
        <v>1</v>
      </c>
      <c r="T73" s="74">
        <f>IF(S73="","",S73+R73)</f>
        <v>68</v>
      </c>
      <c r="U73" s="75">
        <v>2</v>
      </c>
      <c r="V73" s="268">
        <f>IF(U73="","",U73+T73)</f>
        <v>70</v>
      </c>
      <c r="W73" s="75">
        <v>3</v>
      </c>
      <c r="X73" s="74">
        <f>IF(W73="","",W73+V73)</f>
        <v>73</v>
      </c>
      <c r="Y73" s="75"/>
      <c r="Z73" s="74" t="str">
        <f>IF(Y73="","",Y73+X73)</f>
        <v/>
      </c>
      <c r="AA73" s="76">
        <f>MAX(D73,F73,H73,J73,L73,N73,P73,R73,T73,V73,X73,Z73)</f>
        <v>73</v>
      </c>
      <c r="AB73" s="60"/>
    </row>
    <row r="74" spans="1:28" s="13" customFormat="1" ht="24" customHeight="1" thickBot="1" x14ac:dyDescent="0.3">
      <c r="A74" s="60"/>
      <c r="B74" s="77"/>
      <c r="C74" s="78">
        <f>D73-D72</f>
        <v>-3</v>
      </c>
      <c r="D74" s="186">
        <f>IF(C73="","",D73/D72)</f>
        <v>0</v>
      </c>
      <c r="E74" s="80">
        <f>IF(E73="","",F73-F72)</f>
        <v>-4</v>
      </c>
      <c r="F74" s="79">
        <f>IF(E73="","",F73/F72)</f>
        <v>0.33333333333333331</v>
      </c>
      <c r="G74" s="80">
        <f>IF(G73="","",H73-H72)</f>
        <v>-4</v>
      </c>
      <c r="H74" s="79">
        <f>IF(G73="","",H73/H72)</f>
        <v>0.55555555555555558</v>
      </c>
      <c r="I74" s="80">
        <f>IF(I73="","",J73-J72)</f>
        <v>-10</v>
      </c>
      <c r="J74" s="79">
        <f>IF(I73="","",J73/J72)</f>
        <v>0.41176470588235292</v>
      </c>
      <c r="K74" s="80">
        <f>IF(K73="","",L73-L72)</f>
        <v>42</v>
      </c>
      <c r="L74" s="79">
        <f>IF(K73="","",L73/L72)</f>
        <v>3.1</v>
      </c>
      <c r="M74" s="80">
        <f>IF(M73="","",N73-N72)</f>
        <v>39</v>
      </c>
      <c r="N74" s="79">
        <f>IF(M73="","",N73/N72)</f>
        <v>2.56</v>
      </c>
      <c r="O74" s="80">
        <f>IF(O73="","",P73-P72)</f>
        <v>37</v>
      </c>
      <c r="P74" s="79">
        <f>IF(O73="","",P73/P72)</f>
        <v>2.2758620689655173</v>
      </c>
      <c r="Q74" s="80">
        <f>IF(Q73="","",R73-R72)</f>
        <v>34</v>
      </c>
      <c r="R74" s="79">
        <f>IF(Q73="","",R73/R72)</f>
        <v>2.0303030303030303</v>
      </c>
      <c r="S74" s="80">
        <f>IF(S73="","",T73-T72)</f>
        <v>31</v>
      </c>
      <c r="T74" s="79">
        <f>IF(S73="","",T73/T72)</f>
        <v>1.8378378378378379</v>
      </c>
      <c r="U74" s="80">
        <f>IF(U73="","",V73-V72)</f>
        <v>29</v>
      </c>
      <c r="V74" s="269">
        <f>IF(U73="","",V73/V72)</f>
        <v>1.7073170731707317</v>
      </c>
      <c r="W74" s="80">
        <f>IF(W73="","",X73-X72)</f>
        <v>29</v>
      </c>
      <c r="X74" s="79">
        <f>IF(W73="","",X73/X72)</f>
        <v>1.6590909090909092</v>
      </c>
      <c r="Y74" s="80" t="str">
        <f>IF(Y73="","",Z73-Z72)</f>
        <v/>
      </c>
      <c r="Z74" s="79" t="str">
        <f>IF(Y73="","",Z73/Z72)</f>
        <v/>
      </c>
      <c r="AA74" s="81">
        <f>AA73/AA72</f>
        <v>1.5208333333333333</v>
      </c>
      <c r="AB74" s="60"/>
    </row>
    <row r="75" spans="1:28" s="13" customFormat="1" ht="24" customHeight="1" x14ac:dyDescent="0.25">
      <c r="A75" s="60"/>
      <c r="B75" s="68"/>
      <c r="C75" s="291">
        <v>1</v>
      </c>
      <c r="D75" s="116">
        <v>1</v>
      </c>
      <c r="E75" s="117">
        <v>4</v>
      </c>
      <c r="F75" s="116">
        <v>5</v>
      </c>
      <c r="G75" s="117">
        <v>2</v>
      </c>
      <c r="H75" s="116">
        <v>7</v>
      </c>
      <c r="I75" s="117">
        <v>5</v>
      </c>
      <c r="J75" s="116">
        <v>12</v>
      </c>
      <c r="K75" s="117">
        <v>7</v>
      </c>
      <c r="L75" s="116">
        <v>19</v>
      </c>
      <c r="M75" s="117">
        <v>3</v>
      </c>
      <c r="N75" s="116">
        <v>22</v>
      </c>
      <c r="O75" s="117">
        <v>5</v>
      </c>
      <c r="P75" s="116">
        <v>27</v>
      </c>
      <c r="Q75" s="117">
        <v>4</v>
      </c>
      <c r="R75" s="116">
        <v>31</v>
      </c>
      <c r="S75" s="117">
        <v>5</v>
      </c>
      <c r="T75" s="116">
        <v>36</v>
      </c>
      <c r="U75" s="117">
        <v>4</v>
      </c>
      <c r="V75" s="116">
        <v>40</v>
      </c>
      <c r="W75" s="117">
        <v>4</v>
      </c>
      <c r="X75" s="116">
        <v>44</v>
      </c>
      <c r="Y75" s="117">
        <v>3</v>
      </c>
      <c r="Z75" s="118">
        <v>47</v>
      </c>
      <c r="AA75" s="71">
        <f>MAX(D75,F75,H75,J75,L75,N75,P75,R75,T75,V75,X75,Z75)</f>
        <v>47</v>
      </c>
      <c r="AB75" s="60"/>
    </row>
    <row r="76" spans="1:28" s="13" customFormat="1" ht="24" customHeight="1" x14ac:dyDescent="0.25">
      <c r="A76" s="60"/>
      <c r="B76" s="296" t="s">
        <v>329</v>
      </c>
      <c r="C76" s="75">
        <f>_xlfn.IFNA(VLOOKUP($B76,'[2]B01800 (2)'!$B$8:$D$319,3,0),0)</f>
        <v>2</v>
      </c>
      <c r="D76" s="74">
        <f>C76</f>
        <v>2</v>
      </c>
      <c r="E76" s="75">
        <v>3</v>
      </c>
      <c r="F76" s="74">
        <f>IF(E76="","",E76+D76)</f>
        <v>5</v>
      </c>
      <c r="G76" s="75">
        <v>4</v>
      </c>
      <c r="H76" s="74">
        <f>IF(G76="","",G76+F76)</f>
        <v>9</v>
      </c>
      <c r="I76" s="75">
        <v>6</v>
      </c>
      <c r="J76" s="74">
        <f>IF(I76="","",I76+H76)</f>
        <v>15</v>
      </c>
      <c r="K76" s="75">
        <v>3</v>
      </c>
      <c r="L76" s="74">
        <f>IF(K76="","",K76+J76)</f>
        <v>18</v>
      </c>
      <c r="M76" s="75">
        <v>5</v>
      </c>
      <c r="N76" s="74">
        <f>IF(M76="","",M76+L76)</f>
        <v>23</v>
      </c>
      <c r="O76" s="75">
        <v>1</v>
      </c>
      <c r="P76" s="74">
        <f>IF(O76="","",O76+N76)</f>
        <v>24</v>
      </c>
      <c r="Q76" s="75">
        <v>1</v>
      </c>
      <c r="R76" s="74">
        <f>IF(Q76="","",Q76+P76)</f>
        <v>25</v>
      </c>
      <c r="S76" s="75">
        <v>5</v>
      </c>
      <c r="T76" s="74">
        <f>IF(S76="","",S76+R76)</f>
        <v>30</v>
      </c>
      <c r="U76" s="75">
        <v>2</v>
      </c>
      <c r="V76" s="268">
        <f>IF(U76="","",U76+T76)</f>
        <v>32</v>
      </c>
      <c r="W76" s="75">
        <v>4</v>
      </c>
      <c r="X76" s="74">
        <f>IF(W76="","",W76+V76)</f>
        <v>36</v>
      </c>
      <c r="Y76" s="75"/>
      <c r="Z76" s="74" t="str">
        <f>IF(Y76="","",Y76+X76)</f>
        <v/>
      </c>
      <c r="AA76" s="76">
        <f>MAX(D76,F76,H76,J76,L76,N76,P76,R76,T76,V76,X76,Z76)</f>
        <v>36</v>
      </c>
      <c r="AB76" s="60"/>
    </row>
    <row r="77" spans="1:28" s="13" customFormat="1" ht="24" customHeight="1" thickBot="1" x14ac:dyDescent="0.3">
      <c r="A77" s="60"/>
      <c r="B77" s="77"/>
      <c r="C77" s="78">
        <f>D76-D75</f>
        <v>1</v>
      </c>
      <c r="D77" s="79">
        <f>D76/D75</f>
        <v>2</v>
      </c>
      <c r="E77" s="80">
        <f>IF(E76="","",F76-F75)</f>
        <v>0</v>
      </c>
      <c r="F77" s="79">
        <f>IF(E76="","",F76/F75)</f>
        <v>1</v>
      </c>
      <c r="G77" s="80">
        <f>IF(G76="","",H76-H75)</f>
        <v>2</v>
      </c>
      <c r="H77" s="79">
        <f>IF(G76="","",H76/H75)</f>
        <v>1.2857142857142858</v>
      </c>
      <c r="I77" s="80">
        <f>IF(I76="","",J76-J75)</f>
        <v>3</v>
      </c>
      <c r="J77" s="79">
        <f>IF(I76="","",J76/J75)</f>
        <v>1.25</v>
      </c>
      <c r="K77" s="80">
        <f>IF(K76="","",L76-L75)</f>
        <v>-1</v>
      </c>
      <c r="L77" s="79">
        <f>IF(K76="","",L76/L75)</f>
        <v>0.94736842105263153</v>
      </c>
      <c r="M77" s="80">
        <f>IF(M76="","",N76-N75)</f>
        <v>1</v>
      </c>
      <c r="N77" s="79">
        <f>IF(M76="","",N76/N75)</f>
        <v>1.0454545454545454</v>
      </c>
      <c r="O77" s="80">
        <f>IF(O76="","",P76-P75)</f>
        <v>-3</v>
      </c>
      <c r="P77" s="79">
        <f>IF(O76="","",P76/P75)</f>
        <v>0.88888888888888884</v>
      </c>
      <c r="Q77" s="80">
        <f>IF(Q76="","",R76-R75)</f>
        <v>-6</v>
      </c>
      <c r="R77" s="79">
        <f>IF(Q76="","",R76/R75)</f>
        <v>0.80645161290322576</v>
      </c>
      <c r="S77" s="80">
        <f>IF(S76="","",T76-T75)</f>
        <v>-6</v>
      </c>
      <c r="T77" s="79">
        <f>IF(S76="","",T76/T75)</f>
        <v>0.83333333333333337</v>
      </c>
      <c r="U77" s="80">
        <f>IF(U76="","",V76-V75)</f>
        <v>-8</v>
      </c>
      <c r="V77" s="269">
        <f>IF(U76="","",V76/V75)</f>
        <v>0.8</v>
      </c>
      <c r="W77" s="80">
        <f>IF(W76="","",X76-X75)</f>
        <v>-8</v>
      </c>
      <c r="X77" s="79">
        <f>IF(W76="","",X76/X75)</f>
        <v>0.81818181818181823</v>
      </c>
      <c r="Y77" s="80" t="str">
        <f>IF(Y76="","",Z76-Z75)</f>
        <v/>
      </c>
      <c r="Z77" s="79" t="str">
        <f>IF(Y76="","",Z76/Z75)</f>
        <v/>
      </c>
      <c r="AA77" s="81">
        <f>AA76/AA75</f>
        <v>0.76595744680851063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1</v>
      </c>
      <c r="F78" s="116">
        <v>3</v>
      </c>
      <c r="G78" s="117">
        <v>2</v>
      </c>
      <c r="H78" s="116">
        <v>5</v>
      </c>
      <c r="I78" s="117">
        <v>30</v>
      </c>
      <c r="J78" s="116">
        <v>35</v>
      </c>
      <c r="K78" s="117">
        <v>6</v>
      </c>
      <c r="L78" s="116">
        <v>41</v>
      </c>
      <c r="M78" s="117">
        <v>5</v>
      </c>
      <c r="N78" s="116">
        <v>46</v>
      </c>
      <c r="O78" s="117">
        <v>9</v>
      </c>
      <c r="P78" s="116">
        <v>55</v>
      </c>
      <c r="Q78" s="117">
        <v>3</v>
      </c>
      <c r="R78" s="116">
        <v>58</v>
      </c>
      <c r="S78" s="117">
        <v>4</v>
      </c>
      <c r="T78" s="116">
        <v>62</v>
      </c>
      <c r="U78" s="117">
        <v>16</v>
      </c>
      <c r="V78" s="116">
        <v>78</v>
      </c>
      <c r="W78" s="117">
        <v>6</v>
      </c>
      <c r="X78" s="116">
        <v>84</v>
      </c>
      <c r="Y78" s="117">
        <v>1</v>
      </c>
      <c r="Z78" s="118">
        <v>85</v>
      </c>
      <c r="AA78" s="71">
        <f>MAX(D78,F78,H78,J78,L78,N78,P78,R78,T78,V78,X78,Z78)</f>
        <v>85</v>
      </c>
      <c r="AB78" s="60"/>
    </row>
    <row r="79" spans="1:28" s="13" customFormat="1" ht="24" customHeight="1" x14ac:dyDescent="0.25">
      <c r="A79" s="60"/>
      <c r="B79" s="296" t="s">
        <v>330</v>
      </c>
      <c r="C79" s="75">
        <f>_xlfn.IFNA(VLOOKUP($B79,'[2]B01800 (2)'!$B$8:$D$319,3,0),0)</f>
        <v>2</v>
      </c>
      <c r="D79" s="74">
        <f>C79</f>
        <v>2</v>
      </c>
      <c r="E79" s="75">
        <v>2</v>
      </c>
      <c r="F79" s="74">
        <f>IF(E79="","",E79+D79)</f>
        <v>4</v>
      </c>
      <c r="G79" s="75">
        <v>9</v>
      </c>
      <c r="H79" s="74">
        <f>IF(G79="","",G79+F79)</f>
        <v>13</v>
      </c>
      <c r="I79" s="75">
        <v>2</v>
      </c>
      <c r="J79" s="74">
        <f>IF(I79="","",I79+H79)</f>
        <v>15</v>
      </c>
      <c r="K79" s="75">
        <v>2</v>
      </c>
      <c r="L79" s="74">
        <f>IF(K79="","",K79+J79)</f>
        <v>17</v>
      </c>
      <c r="M79" s="75">
        <v>2</v>
      </c>
      <c r="N79" s="74">
        <f>IF(M79="","",M79+L79)</f>
        <v>19</v>
      </c>
      <c r="O79" s="75">
        <v>2</v>
      </c>
      <c r="P79" s="74">
        <f>IF(O79="","",O79+N79)</f>
        <v>21</v>
      </c>
      <c r="Q79" s="75">
        <v>3</v>
      </c>
      <c r="R79" s="74">
        <f>IF(Q79="","",Q79+P79)</f>
        <v>24</v>
      </c>
      <c r="S79" s="75">
        <v>2</v>
      </c>
      <c r="T79" s="74">
        <f>IF(S79="","",S79+R79)</f>
        <v>26</v>
      </c>
      <c r="U79" s="75">
        <v>3</v>
      </c>
      <c r="V79" s="268">
        <f>IF(U79="","",U79+T79)</f>
        <v>29</v>
      </c>
      <c r="W79" s="75">
        <v>2</v>
      </c>
      <c r="X79" s="74">
        <f>IF(W79="","",W79+V79)</f>
        <v>31</v>
      </c>
      <c r="Y79" s="75"/>
      <c r="Z79" s="74" t="str">
        <f>IF(Y79="","",Y79+X79)</f>
        <v/>
      </c>
      <c r="AA79" s="76">
        <f>MAX(D79,F79,H79,J79,L79,N79,P79,R79,T79,V79,X79,Z79)</f>
        <v>31</v>
      </c>
      <c r="AB79" s="60"/>
    </row>
    <row r="80" spans="1:28" s="13" customFormat="1" ht="24" customHeight="1" thickBot="1" x14ac:dyDescent="0.3">
      <c r="A80" s="60"/>
      <c r="B80" s="77"/>
      <c r="C80" s="78">
        <f>D79-D78</f>
        <v>0</v>
      </c>
      <c r="D80" s="79">
        <f>IF(C79="","",D79/D78)</f>
        <v>1</v>
      </c>
      <c r="E80" s="80">
        <f>IF(E79="","",F79-F78)</f>
        <v>1</v>
      </c>
      <c r="F80" s="79">
        <f>IF(E79="","",F79/F78)</f>
        <v>1.3333333333333333</v>
      </c>
      <c r="G80" s="80">
        <f>IF(G79="","",H79-H78)</f>
        <v>8</v>
      </c>
      <c r="H80" s="79">
        <f>IF(G79="","",H79/H78)</f>
        <v>2.6</v>
      </c>
      <c r="I80" s="80">
        <f>IF(I79="","",J79-J78)</f>
        <v>-20</v>
      </c>
      <c r="J80" s="79">
        <f>IF(I79="","",J79/J78)</f>
        <v>0.42857142857142855</v>
      </c>
      <c r="K80" s="80">
        <f>IF(K79="","",L79-L78)</f>
        <v>-24</v>
      </c>
      <c r="L80" s="79">
        <f>IF(K79="","",L79/L78)</f>
        <v>0.41463414634146339</v>
      </c>
      <c r="M80" s="80">
        <f>IF(M79="","",N79-N78)</f>
        <v>-27</v>
      </c>
      <c r="N80" s="79">
        <f>IF(M79="","",N79/N78)</f>
        <v>0.41304347826086957</v>
      </c>
      <c r="O80" s="80">
        <f>IF(O79="","",P79-P78)</f>
        <v>-34</v>
      </c>
      <c r="P80" s="79">
        <f>IF(O79="","",P79/P78)</f>
        <v>0.38181818181818183</v>
      </c>
      <c r="Q80" s="80">
        <f>IF(Q79="","",R79-R78)</f>
        <v>-34</v>
      </c>
      <c r="R80" s="79">
        <f>IF(Q79="","",R79/R78)</f>
        <v>0.41379310344827586</v>
      </c>
      <c r="S80" s="80">
        <f>IF(S79="","",T79-T78)</f>
        <v>-36</v>
      </c>
      <c r="T80" s="79">
        <f>IF(S79="","",T79/T78)</f>
        <v>0.41935483870967744</v>
      </c>
      <c r="U80" s="80">
        <f>IF(U79="","",V79-V78)</f>
        <v>-49</v>
      </c>
      <c r="V80" s="269">
        <f>IF(U79="","",V79/V78)</f>
        <v>0.37179487179487181</v>
      </c>
      <c r="W80" s="80">
        <f>IF(W79="","",X79-X78)</f>
        <v>-53</v>
      </c>
      <c r="X80" s="79">
        <f>IF(W79="","",X79/X78)</f>
        <v>0.36904761904761907</v>
      </c>
      <c r="Y80" s="80" t="str">
        <f>IF(Y79="","",Z79-Z78)</f>
        <v/>
      </c>
      <c r="Z80" s="79" t="str">
        <f>IF(Y79="","",Z79/Z78)</f>
        <v/>
      </c>
      <c r="AA80" s="81">
        <f>AA79/AA78</f>
        <v>0.36470588235294116</v>
      </c>
      <c r="AB80" s="60"/>
    </row>
    <row r="81" spans="1:28" s="13" customFormat="1" ht="24" customHeight="1" x14ac:dyDescent="0.25">
      <c r="A81" s="60"/>
      <c r="B81" s="68"/>
      <c r="C81" s="115">
        <v>15</v>
      </c>
      <c r="D81" s="116">
        <v>15</v>
      </c>
      <c r="E81" s="117">
        <v>56</v>
      </c>
      <c r="F81" s="116">
        <v>71</v>
      </c>
      <c r="G81" s="117">
        <v>19</v>
      </c>
      <c r="H81" s="116">
        <v>90</v>
      </c>
      <c r="I81" s="117">
        <v>27</v>
      </c>
      <c r="J81" s="116">
        <v>117</v>
      </c>
      <c r="K81" s="117">
        <v>44</v>
      </c>
      <c r="L81" s="116">
        <v>161</v>
      </c>
      <c r="M81" s="117">
        <v>26</v>
      </c>
      <c r="N81" s="116">
        <v>187</v>
      </c>
      <c r="O81" s="117">
        <v>78</v>
      </c>
      <c r="P81" s="116">
        <v>265</v>
      </c>
      <c r="Q81" s="117">
        <v>21</v>
      </c>
      <c r="R81" s="116">
        <v>286</v>
      </c>
      <c r="S81" s="117">
        <v>19</v>
      </c>
      <c r="T81" s="116">
        <v>305</v>
      </c>
      <c r="U81" s="117">
        <v>13</v>
      </c>
      <c r="V81" s="116">
        <v>318</v>
      </c>
      <c r="W81" s="117">
        <v>15</v>
      </c>
      <c r="X81" s="116">
        <v>333</v>
      </c>
      <c r="Y81" s="117">
        <v>39</v>
      </c>
      <c r="Z81" s="118">
        <v>372</v>
      </c>
      <c r="AA81" s="71">
        <f>MAX(D81,F81,H81,J81,L81,N81,P81,R81,T81,V81,X81,Z81)</f>
        <v>372</v>
      </c>
      <c r="AB81" s="60"/>
    </row>
    <row r="82" spans="1:28" s="13" customFormat="1" ht="24" customHeight="1" x14ac:dyDescent="0.25">
      <c r="A82" s="60"/>
      <c r="B82" s="296" t="s">
        <v>331</v>
      </c>
      <c r="C82" s="75">
        <f>_xlfn.IFNA(VLOOKUP($B82,'[2]B01800 (2)'!$B$8:$D$319,3,0),0)</f>
        <v>13</v>
      </c>
      <c r="D82" s="74">
        <f>C82</f>
        <v>13</v>
      </c>
      <c r="E82" s="75">
        <v>30</v>
      </c>
      <c r="F82" s="74">
        <f>IF(E82="","",E82+D82)</f>
        <v>43</v>
      </c>
      <c r="G82" s="75">
        <v>63</v>
      </c>
      <c r="H82" s="74">
        <f>IF(G82="","",G82+F82)</f>
        <v>106</v>
      </c>
      <c r="I82" s="75">
        <v>18</v>
      </c>
      <c r="J82" s="74">
        <f>IF(I82="","",I82+H82)</f>
        <v>124</v>
      </c>
      <c r="K82" s="75">
        <v>9</v>
      </c>
      <c r="L82" s="74">
        <f>IF(K82="","",K82+J82)</f>
        <v>133</v>
      </c>
      <c r="M82" s="75">
        <v>19</v>
      </c>
      <c r="N82" s="74">
        <f>IF(M82="","",M82+L82)</f>
        <v>152</v>
      </c>
      <c r="O82" s="75">
        <v>12</v>
      </c>
      <c r="P82" s="74">
        <f>IF(O82="","",O82+N82)</f>
        <v>164</v>
      </c>
      <c r="Q82" s="75">
        <v>13</v>
      </c>
      <c r="R82" s="74">
        <f>IF(Q82="","",Q82+P82)</f>
        <v>177</v>
      </c>
      <c r="S82" s="75">
        <v>19</v>
      </c>
      <c r="T82" s="74">
        <f>IF(S82="","",S82+R82)</f>
        <v>196</v>
      </c>
      <c r="U82" s="75">
        <v>17</v>
      </c>
      <c r="V82" s="268">
        <f>IF(U82="","",U82+T82)</f>
        <v>213</v>
      </c>
      <c r="W82" s="75">
        <v>33</v>
      </c>
      <c r="X82" s="74">
        <f>IF(W82="","",W82+V82)</f>
        <v>246</v>
      </c>
      <c r="Y82" s="75"/>
      <c r="Z82" s="74" t="str">
        <f>IF(Y82="","",Y82+X82)</f>
        <v/>
      </c>
      <c r="AA82" s="76">
        <f>MAX(D82,F82,H82,J82,L82,N82,P82,R82,T82,V82,X82,Z82)</f>
        <v>246</v>
      </c>
      <c r="AB82" s="60"/>
    </row>
    <row r="83" spans="1:28" s="13" customFormat="1" ht="24" customHeight="1" thickBot="1" x14ac:dyDescent="0.3">
      <c r="A83" s="60"/>
      <c r="B83" s="77"/>
      <c r="C83" s="78">
        <f>D82-D81</f>
        <v>-2</v>
      </c>
      <c r="D83" s="79">
        <f>D82/D81</f>
        <v>0.8666666666666667</v>
      </c>
      <c r="E83" s="80">
        <f>IF(E82="","",F82-F81)</f>
        <v>-28</v>
      </c>
      <c r="F83" s="79">
        <f>IF(E82="","",F82/F81)</f>
        <v>0.60563380281690138</v>
      </c>
      <c r="G83" s="80">
        <f>IF(G82="","",H82-H81)</f>
        <v>16</v>
      </c>
      <c r="H83" s="79">
        <f>IF(G82="","",H82/H81)</f>
        <v>1.1777777777777778</v>
      </c>
      <c r="I83" s="80">
        <f>IF(I82="","",J82-J81)</f>
        <v>7</v>
      </c>
      <c r="J83" s="79">
        <f>IF(I82="","",J82/J81)</f>
        <v>1.0598290598290598</v>
      </c>
      <c r="K83" s="80">
        <f>IF(K82="","",L82-L81)</f>
        <v>-28</v>
      </c>
      <c r="L83" s="79">
        <f>IF(K82="","",L82/L81)</f>
        <v>0.82608695652173914</v>
      </c>
      <c r="M83" s="80">
        <f>IF(M82="","",N82-N81)</f>
        <v>-35</v>
      </c>
      <c r="N83" s="79">
        <f>IF(M82="","",N82/N81)</f>
        <v>0.81283422459893051</v>
      </c>
      <c r="O83" s="80">
        <f>IF(O82="","",P82-P81)</f>
        <v>-101</v>
      </c>
      <c r="P83" s="79">
        <f>IF(O82="","",P82/P81)</f>
        <v>0.61886792452830186</v>
      </c>
      <c r="Q83" s="80">
        <f>IF(Q82="","",R82-R81)</f>
        <v>-109</v>
      </c>
      <c r="R83" s="79">
        <f>IF(Q82="","",R82/R81)</f>
        <v>0.61888111888111885</v>
      </c>
      <c r="S83" s="80">
        <f>IF(S82="","",T82-T81)</f>
        <v>-109</v>
      </c>
      <c r="T83" s="79">
        <f>IF(S82="","",T82/T81)</f>
        <v>0.64262295081967213</v>
      </c>
      <c r="U83" s="80">
        <f>IF(U82="","",V82-V81)</f>
        <v>-105</v>
      </c>
      <c r="V83" s="269">
        <f>IF(U82="","",V82/V81)</f>
        <v>0.66981132075471694</v>
      </c>
      <c r="W83" s="80">
        <f>IF(W82="","",X82-X81)</f>
        <v>-87</v>
      </c>
      <c r="X83" s="79">
        <f>IF(W82="","",X82/X81)</f>
        <v>0.73873873873873874</v>
      </c>
      <c r="Y83" s="80" t="str">
        <f>IF(Y82="","",Z82-Z81)</f>
        <v/>
      </c>
      <c r="Z83" s="79" t="str">
        <f>IF(Y82="","",Z82/Z81)</f>
        <v/>
      </c>
      <c r="AA83" s="81">
        <f>AA82/AA81</f>
        <v>0.66129032258064513</v>
      </c>
      <c r="AB83" s="60"/>
    </row>
    <row r="84" spans="1:28" s="13" customFormat="1" ht="24" customHeight="1" x14ac:dyDescent="0.25">
      <c r="A84" s="60"/>
      <c r="B84" s="68"/>
      <c r="C84" s="115">
        <v>2</v>
      </c>
      <c r="D84" s="116">
        <v>2</v>
      </c>
      <c r="E84" s="117">
        <v>1</v>
      </c>
      <c r="F84" s="116">
        <v>3</v>
      </c>
      <c r="G84" s="117">
        <v>5</v>
      </c>
      <c r="H84" s="116">
        <v>8</v>
      </c>
      <c r="I84" s="117">
        <v>12</v>
      </c>
      <c r="J84" s="116">
        <v>20</v>
      </c>
      <c r="K84" s="117">
        <v>7</v>
      </c>
      <c r="L84" s="116">
        <v>27</v>
      </c>
      <c r="M84" s="117">
        <v>5</v>
      </c>
      <c r="N84" s="116">
        <v>32</v>
      </c>
      <c r="O84" s="117">
        <v>1</v>
      </c>
      <c r="P84" s="116">
        <v>33</v>
      </c>
      <c r="Q84" s="117">
        <v>4</v>
      </c>
      <c r="R84" s="116">
        <v>37</v>
      </c>
      <c r="S84" s="117">
        <v>6</v>
      </c>
      <c r="T84" s="116">
        <v>43</v>
      </c>
      <c r="U84" s="117">
        <v>2</v>
      </c>
      <c r="V84" s="116">
        <v>45</v>
      </c>
      <c r="W84" s="117">
        <v>4</v>
      </c>
      <c r="X84" s="116">
        <v>49</v>
      </c>
      <c r="Y84" s="117">
        <v>9</v>
      </c>
      <c r="Z84" s="118">
        <v>58</v>
      </c>
      <c r="AA84" s="76">
        <f>MAX(D84,F84,H84,J84,L84,N84,P84,R84,T84,V84,X84,Z84)</f>
        <v>58</v>
      </c>
      <c r="AB84" s="60"/>
    </row>
    <row r="85" spans="1:28" s="13" customFormat="1" ht="24" customHeight="1" x14ac:dyDescent="0.25">
      <c r="A85" s="60"/>
      <c r="B85" s="296" t="s">
        <v>332</v>
      </c>
      <c r="C85" s="75">
        <f>_xlfn.IFNA(VLOOKUP($B85,'[2]B01800 (2)'!$B$8:$D$319,3,0),0)</f>
        <v>4</v>
      </c>
      <c r="D85" s="74">
        <f>C85</f>
        <v>4</v>
      </c>
      <c r="E85" s="75">
        <v>7</v>
      </c>
      <c r="F85" s="74">
        <f>IF(E85="","",E85+D85)</f>
        <v>11</v>
      </c>
      <c r="G85" s="75">
        <v>6</v>
      </c>
      <c r="H85" s="74">
        <f>IF(G85="","",G85+F85)</f>
        <v>17</v>
      </c>
      <c r="I85" s="75">
        <v>6</v>
      </c>
      <c r="J85" s="74">
        <f>IF(I85="","",I85+H85)</f>
        <v>23</v>
      </c>
      <c r="K85" s="75">
        <v>3</v>
      </c>
      <c r="L85" s="74">
        <f>IF(K85="","",K85+J85)</f>
        <v>26</v>
      </c>
      <c r="M85" s="75">
        <v>3</v>
      </c>
      <c r="N85" s="74">
        <f>IF(M85="","",M85+L85)</f>
        <v>29</v>
      </c>
      <c r="O85" s="75">
        <v>7</v>
      </c>
      <c r="P85" s="74">
        <f>IF(O85="","",O85+N85)</f>
        <v>36</v>
      </c>
      <c r="Q85" s="75">
        <v>5</v>
      </c>
      <c r="R85" s="74">
        <f>IF(Q85="","",Q85+P85)</f>
        <v>41</v>
      </c>
      <c r="S85" s="75">
        <v>5</v>
      </c>
      <c r="T85" s="74">
        <f>IF(S85="","",S85+R85)</f>
        <v>46</v>
      </c>
      <c r="U85" s="75">
        <v>6</v>
      </c>
      <c r="V85" s="268">
        <f>IF(U85="","",U85+T85)</f>
        <v>52</v>
      </c>
      <c r="W85" s="75">
        <v>1</v>
      </c>
      <c r="X85" s="74">
        <f>IF(W85="","",W85+V85)</f>
        <v>53</v>
      </c>
      <c r="Y85" s="75"/>
      <c r="Z85" s="74" t="str">
        <f>IF(Y85="","",Y85+X85)</f>
        <v/>
      </c>
      <c r="AA85" s="76">
        <f>MAX(D85,F85,H85,J85,L85,N85,P85,R85,T85,V85,X85,Z85)</f>
        <v>53</v>
      </c>
      <c r="AB85" s="60"/>
    </row>
    <row r="86" spans="1:28" s="13" customFormat="1" ht="24" customHeight="1" thickBot="1" x14ac:dyDescent="0.3">
      <c r="A86" s="60"/>
      <c r="B86" s="77"/>
      <c r="C86" s="78">
        <f>D85-D84</f>
        <v>2</v>
      </c>
      <c r="D86" s="79">
        <f>D85/D84</f>
        <v>2</v>
      </c>
      <c r="E86" s="80">
        <f>IF(E85="","",F85-F84)</f>
        <v>8</v>
      </c>
      <c r="F86" s="79">
        <f>IF(E85="","",F85/F84)</f>
        <v>3.6666666666666665</v>
      </c>
      <c r="G86" s="80">
        <f>IF(G85="","",H85-H84)</f>
        <v>9</v>
      </c>
      <c r="H86" s="79">
        <f>IF(G85="","",H85/H84)</f>
        <v>2.125</v>
      </c>
      <c r="I86" s="80">
        <f>IF(I85="","",J85-J84)</f>
        <v>3</v>
      </c>
      <c r="J86" s="79">
        <f>IF(I85="","",J85/J84)</f>
        <v>1.1499999999999999</v>
      </c>
      <c r="K86" s="80">
        <f>IF(K85="","",L85-L84)</f>
        <v>-1</v>
      </c>
      <c r="L86" s="79">
        <f>IF(K85="","",L85/L84)</f>
        <v>0.96296296296296291</v>
      </c>
      <c r="M86" s="80">
        <f>IF(M85="","",N85-N84)</f>
        <v>-3</v>
      </c>
      <c r="N86" s="79">
        <f>IF(M85="","",N85/N84)</f>
        <v>0.90625</v>
      </c>
      <c r="O86" s="80">
        <f>IF(O85="","",P85-P84)</f>
        <v>3</v>
      </c>
      <c r="P86" s="79">
        <f>IF(O85="","",P85/P84)</f>
        <v>1.0909090909090908</v>
      </c>
      <c r="Q86" s="80">
        <f>IF(Q85="","",R85-R84)</f>
        <v>4</v>
      </c>
      <c r="R86" s="79">
        <f>IF(Q85="","",R85/R84)</f>
        <v>1.1081081081081081</v>
      </c>
      <c r="S86" s="80">
        <f>IF(S85="","",T85-T84)</f>
        <v>3</v>
      </c>
      <c r="T86" s="79">
        <f>IF(S85="","",T85/T84)</f>
        <v>1.069767441860465</v>
      </c>
      <c r="U86" s="80">
        <f>IF(U85="","",V85-V84)</f>
        <v>7</v>
      </c>
      <c r="V86" s="269">
        <f>IF(U85="","",V85/V84)</f>
        <v>1.1555555555555554</v>
      </c>
      <c r="W86" s="80">
        <f>IF(W85="","",X85-X84)</f>
        <v>4</v>
      </c>
      <c r="X86" s="79">
        <f>IF(W85="","",X85/X84)</f>
        <v>1.0816326530612246</v>
      </c>
      <c r="Y86" s="80" t="str">
        <f>IF(Y85="","",Z85-Z84)</f>
        <v/>
      </c>
      <c r="Z86" s="79" t="str">
        <f>IF(Y85="","",Z85/Z84)</f>
        <v/>
      </c>
      <c r="AA86" s="81">
        <f>AA85/AA84</f>
        <v>0.91379310344827591</v>
      </c>
      <c r="AB86" s="60"/>
    </row>
    <row r="87" spans="1:28" s="13" customFormat="1" ht="24" customHeight="1" x14ac:dyDescent="0.25">
      <c r="A87" s="60"/>
      <c r="B87" s="68"/>
      <c r="C87" s="115">
        <v>5</v>
      </c>
      <c r="D87" s="116">
        <v>5</v>
      </c>
      <c r="E87" s="117">
        <v>6</v>
      </c>
      <c r="F87" s="116">
        <v>11</v>
      </c>
      <c r="G87" s="117">
        <v>8</v>
      </c>
      <c r="H87" s="116">
        <v>19</v>
      </c>
      <c r="I87" s="117">
        <v>8</v>
      </c>
      <c r="J87" s="116">
        <v>27</v>
      </c>
      <c r="K87" s="117">
        <v>17</v>
      </c>
      <c r="L87" s="116">
        <v>44</v>
      </c>
      <c r="M87" s="117">
        <v>7</v>
      </c>
      <c r="N87" s="116">
        <v>51</v>
      </c>
      <c r="O87" s="117">
        <v>6</v>
      </c>
      <c r="P87" s="116">
        <v>57</v>
      </c>
      <c r="Q87" s="117">
        <v>10</v>
      </c>
      <c r="R87" s="116">
        <v>67</v>
      </c>
      <c r="S87" s="117">
        <v>7</v>
      </c>
      <c r="T87" s="116">
        <v>74</v>
      </c>
      <c r="U87" s="117">
        <v>9</v>
      </c>
      <c r="V87" s="116">
        <v>83</v>
      </c>
      <c r="W87" s="117">
        <v>8</v>
      </c>
      <c r="X87" s="116">
        <v>91</v>
      </c>
      <c r="Y87" s="117">
        <v>3</v>
      </c>
      <c r="Z87" s="118">
        <v>94</v>
      </c>
      <c r="AA87" s="71">
        <f>MAX(D87,F87,H87,J87,L87,N87,P87,R87,T87,V87,X87,Z87)</f>
        <v>94</v>
      </c>
      <c r="AB87" s="60"/>
    </row>
    <row r="88" spans="1:28" s="13" customFormat="1" ht="24" customHeight="1" x14ac:dyDescent="0.25">
      <c r="A88" s="60"/>
      <c r="B88" s="296" t="s">
        <v>333</v>
      </c>
      <c r="C88" s="75">
        <f>_xlfn.IFNA(VLOOKUP($B88,'[2]B01800 (2)'!$B$8:$D$319,3,0),0)</f>
        <v>2</v>
      </c>
      <c r="D88" s="74">
        <f>C88</f>
        <v>2</v>
      </c>
      <c r="E88" s="75">
        <v>6</v>
      </c>
      <c r="F88" s="74">
        <f>IF(E88="","",E88+D88)</f>
        <v>8</v>
      </c>
      <c r="G88" s="75">
        <v>9</v>
      </c>
      <c r="H88" s="74">
        <f>IF(G88="","",G88+F88)</f>
        <v>17</v>
      </c>
      <c r="I88" s="75">
        <v>6</v>
      </c>
      <c r="J88" s="74">
        <f>IF(I88="","",I88+H88)</f>
        <v>23</v>
      </c>
      <c r="K88" s="75">
        <v>2</v>
      </c>
      <c r="L88" s="74">
        <f>IF(K88="","",K88+J88)</f>
        <v>25</v>
      </c>
      <c r="M88" s="75">
        <v>1</v>
      </c>
      <c r="N88" s="74">
        <f>IF(M88="","",M88+L88)</f>
        <v>26</v>
      </c>
      <c r="O88" s="75">
        <v>15</v>
      </c>
      <c r="P88" s="74">
        <f>IF(O88="","",O88+N88)</f>
        <v>41</v>
      </c>
      <c r="Q88" s="75">
        <v>2</v>
      </c>
      <c r="R88" s="74">
        <f>IF(Q88="","",Q88+P88)</f>
        <v>43</v>
      </c>
      <c r="S88" s="75">
        <v>0</v>
      </c>
      <c r="T88" s="74">
        <f>IF(S88="","",S88+R88)</f>
        <v>43</v>
      </c>
      <c r="U88" s="75">
        <v>13</v>
      </c>
      <c r="V88" s="268">
        <f>IF(U88="","",U88+T88)</f>
        <v>56</v>
      </c>
      <c r="W88" s="75">
        <v>2</v>
      </c>
      <c r="X88" s="74">
        <f>IF(W88="","",W88+V88)</f>
        <v>58</v>
      </c>
      <c r="Y88" s="75"/>
      <c r="Z88" s="74" t="str">
        <f>IF(Y88="","",Y88+X88)</f>
        <v/>
      </c>
      <c r="AA88" s="76">
        <f>MAX(D88,F88,H88,J88,L88,N88,P88,R88,T88,V88,X88,Z88)</f>
        <v>58</v>
      </c>
      <c r="AB88" s="60"/>
    </row>
    <row r="89" spans="1:28" s="13" customFormat="1" ht="24" customHeight="1" thickBot="1" x14ac:dyDescent="0.3">
      <c r="A89" s="60"/>
      <c r="B89" s="77"/>
      <c r="C89" s="78">
        <f>D88-D87</f>
        <v>-3</v>
      </c>
      <c r="D89" s="79">
        <f>D88/D87</f>
        <v>0.4</v>
      </c>
      <c r="E89" s="80">
        <f>IF(E88="","",F88-F87)</f>
        <v>-3</v>
      </c>
      <c r="F89" s="79">
        <f>IF(E88="","",F88/F87)</f>
        <v>0.72727272727272729</v>
      </c>
      <c r="G89" s="80">
        <f>IF(G88="","",H88-H87)</f>
        <v>-2</v>
      </c>
      <c r="H89" s="79">
        <f>IF(G88="","",H88/H87)</f>
        <v>0.89473684210526316</v>
      </c>
      <c r="I89" s="80">
        <f>IF(I88="","",J88-J87)</f>
        <v>-4</v>
      </c>
      <c r="J89" s="79">
        <f>IF(I88="","",J88/J87)</f>
        <v>0.85185185185185186</v>
      </c>
      <c r="K89" s="80">
        <f>IF(K88="","",L88-L87)</f>
        <v>-19</v>
      </c>
      <c r="L89" s="79">
        <f>IF(K88="","",L88/L87)</f>
        <v>0.56818181818181823</v>
      </c>
      <c r="M89" s="80">
        <f>IF(M88="","",N88-N87)</f>
        <v>-25</v>
      </c>
      <c r="N89" s="79">
        <f>IF(M88="","",N88/N87)</f>
        <v>0.50980392156862742</v>
      </c>
      <c r="O89" s="80">
        <f>IF(O88="","",P88-P87)</f>
        <v>-16</v>
      </c>
      <c r="P89" s="79">
        <f>IF(O88="","",P88/P87)</f>
        <v>0.7192982456140351</v>
      </c>
      <c r="Q89" s="80">
        <f>IF(Q88="","",R88-R87)</f>
        <v>-24</v>
      </c>
      <c r="R89" s="79">
        <f>IF(Q88="","",R88/R87)</f>
        <v>0.64179104477611937</v>
      </c>
      <c r="S89" s="80">
        <f>IF(S88="","",T88-T87)</f>
        <v>-31</v>
      </c>
      <c r="T89" s="79">
        <f>IF(S88="","",T88/T87)</f>
        <v>0.58108108108108103</v>
      </c>
      <c r="U89" s="80">
        <f>IF(U88="","",V88-V87)</f>
        <v>-27</v>
      </c>
      <c r="V89" s="269">
        <f>IF(U88="","",V88/V87)</f>
        <v>0.67469879518072284</v>
      </c>
      <c r="W89" s="80">
        <f>IF(W88="","",X88-X87)</f>
        <v>-33</v>
      </c>
      <c r="X89" s="79">
        <f>IF(W88="","",X88/X87)</f>
        <v>0.63736263736263732</v>
      </c>
      <c r="Y89" s="80" t="str">
        <f>IF(Y88="","",Z88-Z87)</f>
        <v/>
      </c>
      <c r="Z89" s="79" t="str">
        <f>IF(Y88="","",Z88/Z87)</f>
        <v/>
      </c>
      <c r="AA89" s="81">
        <f>AA88/AA87</f>
        <v>0.61702127659574468</v>
      </c>
      <c r="AB89" s="60"/>
    </row>
    <row r="90" spans="1:28" s="13" customFormat="1" ht="24" customHeight="1" x14ac:dyDescent="0.25">
      <c r="A90" s="60"/>
      <c r="B90" s="68"/>
      <c r="C90" s="119">
        <v>2</v>
      </c>
      <c r="D90" s="116">
        <v>2</v>
      </c>
      <c r="E90" s="120">
        <v>4</v>
      </c>
      <c r="F90" s="116">
        <v>6</v>
      </c>
      <c r="G90" s="120">
        <v>2</v>
      </c>
      <c r="H90" s="116">
        <v>8</v>
      </c>
      <c r="I90" s="120">
        <v>5</v>
      </c>
      <c r="J90" s="116">
        <v>13</v>
      </c>
      <c r="K90" s="120">
        <v>6</v>
      </c>
      <c r="L90" s="116">
        <v>19</v>
      </c>
      <c r="M90" s="120">
        <v>2</v>
      </c>
      <c r="N90" s="116">
        <v>21</v>
      </c>
      <c r="O90" s="120">
        <v>3</v>
      </c>
      <c r="P90" s="116">
        <v>24</v>
      </c>
      <c r="Q90" s="120">
        <v>3</v>
      </c>
      <c r="R90" s="116">
        <v>27</v>
      </c>
      <c r="S90" s="120">
        <v>2</v>
      </c>
      <c r="T90" s="116">
        <v>29</v>
      </c>
      <c r="U90" s="120">
        <v>3</v>
      </c>
      <c r="V90" s="116">
        <v>32</v>
      </c>
      <c r="W90" s="120">
        <v>12</v>
      </c>
      <c r="X90" s="116">
        <v>44</v>
      </c>
      <c r="Y90" s="120">
        <v>3</v>
      </c>
      <c r="Z90" s="118">
        <v>47</v>
      </c>
      <c r="AA90" s="71">
        <f>MAX(D90,F90,H90,J90,L90,N90,P90,R90,T90,V90,X90,Z90)</f>
        <v>47</v>
      </c>
      <c r="AB90" s="60"/>
    </row>
    <row r="91" spans="1:28" s="13" customFormat="1" ht="24" customHeight="1" x14ac:dyDescent="0.25">
      <c r="A91" s="60"/>
      <c r="B91" s="296" t="s">
        <v>334</v>
      </c>
      <c r="C91" s="75">
        <f>_xlfn.IFNA(VLOOKUP($B91,'[2]B01800 (2)'!$B$8:$D$319,3,0),0)</f>
        <v>3</v>
      </c>
      <c r="D91" s="74">
        <f>C91</f>
        <v>3</v>
      </c>
      <c r="E91" s="75">
        <v>6</v>
      </c>
      <c r="F91" s="74">
        <f>IF(E91="","",E91+D91)</f>
        <v>9</v>
      </c>
      <c r="G91" s="75">
        <v>6</v>
      </c>
      <c r="H91" s="74">
        <f>IF(G91="","",G91+F91)</f>
        <v>15</v>
      </c>
      <c r="I91" s="75">
        <v>6</v>
      </c>
      <c r="J91" s="74">
        <f>IF(I91="","",I91+H91)</f>
        <v>21</v>
      </c>
      <c r="K91" s="75">
        <v>2</v>
      </c>
      <c r="L91" s="74">
        <f>IF(K91="","",K91+J91)</f>
        <v>23</v>
      </c>
      <c r="M91" s="75">
        <v>4</v>
      </c>
      <c r="N91" s="74">
        <f>IF(M91="","",M91+L91)</f>
        <v>27</v>
      </c>
      <c r="O91" s="75">
        <v>3</v>
      </c>
      <c r="P91" s="74">
        <f>IF(O91="","",O91+N91)</f>
        <v>30</v>
      </c>
      <c r="Q91" s="75">
        <v>7</v>
      </c>
      <c r="R91" s="74">
        <f>IF(Q91="","",Q91+P91)</f>
        <v>37</v>
      </c>
      <c r="S91" s="75">
        <v>2</v>
      </c>
      <c r="T91" s="74">
        <f>IF(S91="","",S91+R91)</f>
        <v>39</v>
      </c>
      <c r="U91" s="75">
        <v>2</v>
      </c>
      <c r="V91" s="268">
        <f>IF(U91="","",U91+T91)</f>
        <v>41</v>
      </c>
      <c r="W91" s="75">
        <v>5</v>
      </c>
      <c r="X91" s="74">
        <f>IF(W91="","",W91+V91)</f>
        <v>46</v>
      </c>
      <c r="Y91" s="75"/>
      <c r="Z91" s="74" t="str">
        <f>IF(Y91="","",Y91+X91)</f>
        <v/>
      </c>
      <c r="AA91" s="76">
        <f>MAX(D91,F91,H91,J91,L91,N91,P91,R91,T91,V91,X91,Z91)</f>
        <v>46</v>
      </c>
      <c r="AB91" s="60"/>
    </row>
    <row r="92" spans="1:28" s="13" customFormat="1" ht="24" customHeight="1" thickBot="1" x14ac:dyDescent="0.3">
      <c r="A92" s="60"/>
      <c r="B92" s="77"/>
      <c r="C92" s="78">
        <f>D91-D90</f>
        <v>1</v>
      </c>
      <c r="D92" s="79">
        <f>D91/D90</f>
        <v>1.5</v>
      </c>
      <c r="E92" s="80">
        <f>IF(E91="","",F91-F90)</f>
        <v>3</v>
      </c>
      <c r="F92" s="79">
        <f>IF(E91="","",F91/F90)</f>
        <v>1.5</v>
      </c>
      <c r="G92" s="80">
        <f>IF(G91="","",H91-H90)</f>
        <v>7</v>
      </c>
      <c r="H92" s="79">
        <f>IF(G91="","",H91/H90)</f>
        <v>1.875</v>
      </c>
      <c r="I92" s="80">
        <f>IF(I91="","",J91-J90)</f>
        <v>8</v>
      </c>
      <c r="J92" s="79">
        <f>IF(I91="","",J91/J90)</f>
        <v>1.6153846153846154</v>
      </c>
      <c r="K92" s="80">
        <f>IF(K91="","",L91-L90)</f>
        <v>4</v>
      </c>
      <c r="L92" s="79">
        <f>IF(K91="","",L91/L90)</f>
        <v>1.2105263157894737</v>
      </c>
      <c r="M92" s="80">
        <f>IF(M91="","",N91-N90)</f>
        <v>6</v>
      </c>
      <c r="N92" s="79">
        <f>IF(M91="","",N91/N90)</f>
        <v>1.2857142857142858</v>
      </c>
      <c r="O92" s="80">
        <f>IF(O91="","",P91-P90)</f>
        <v>6</v>
      </c>
      <c r="P92" s="79">
        <f>IF(O91="","",P91/P90)</f>
        <v>1.25</v>
      </c>
      <c r="Q92" s="80">
        <f>IF(Q91="","",R91-R90)</f>
        <v>10</v>
      </c>
      <c r="R92" s="79">
        <f>IF(Q91="","",R91/R90)</f>
        <v>1.3703703703703705</v>
      </c>
      <c r="S92" s="80">
        <f>IF(S91="","",T91-T90)</f>
        <v>10</v>
      </c>
      <c r="T92" s="79">
        <f>IF(S91="","",T91/T90)</f>
        <v>1.3448275862068966</v>
      </c>
      <c r="U92" s="80">
        <f>IF(U91="","",V91-V90)</f>
        <v>9</v>
      </c>
      <c r="V92" s="269">
        <f>IF(U91="","",V91/V90)</f>
        <v>1.28125</v>
      </c>
      <c r="W92" s="80">
        <f>IF(W91="","",X91-X90)</f>
        <v>2</v>
      </c>
      <c r="X92" s="79">
        <f>IF(W91="","",X91/X90)</f>
        <v>1.0454545454545454</v>
      </c>
      <c r="Y92" s="80" t="str">
        <f>IF(Y91="","",Z91-Z90)</f>
        <v/>
      </c>
      <c r="Z92" s="79" t="str">
        <f>IF(Y91="","",Z91/Z90)</f>
        <v/>
      </c>
      <c r="AA92" s="81">
        <f>AA91/AA90</f>
        <v>0.97872340425531912</v>
      </c>
      <c r="AB92" s="60"/>
    </row>
    <row r="93" spans="1:28" s="13" customFormat="1" ht="24" customHeight="1" x14ac:dyDescent="0.25">
      <c r="A93" s="60"/>
      <c r="B93" s="68"/>
      <c r="C93" s="121">
        <v>12</v>
      </c>
      <c r="D93" s="122">
        <v>12</v>
      </c>
      <c r="E93" s="123">
        <v>29</v>
      </c>
      <c r="F93" s="122">
        <v>41</v>
      </c>
      <c r="G93" s="123">
        <v>12</v>
      </c>
      <c r="H93" s="122">
        <v>53</v>
      </c>
      <c r="I93" s="123">
        <v>34</v>
      </c>
      <c r="J93" s="122">
        <v>87</v>
      </c>
      <c r="K93" s="123">
        <v>59</v>
      </c>
      <c r="L93" s="122">
        <v>146</v>
      </c>
      <c r="M93" s="123">
        <v>44</v>
      </c>
      <c r="N93" s="122">
        <v>190</v>
      </c>
      <c r="O93" s="123">
        <v>105</v>
      </c>
      <c r="P93" s="122">
        <v>295</v>
      </c>
      <c r="Q93" s="123">
        <v>18</v>
      </c>
      <c r="R93" s="122">
        <v>313</v>
      </c>
      <c r="S93" s="123">
        <v>126</v>
      </c>
      <c r="T93" s="122">
        <v>439</v>
      </c>
      <c r="U93" s="123">
        <v>16</v>
      </c>
      <c r="V93" s="116">
        <v>455</v>
      </c>
      <c r="W93" s="123">
        <v>60</v>
      </c>
      <c r="X93" s="122">
        <v>515</v>
      </c>
      <c r="Y93" s="123">
        <v>17</v>
      </c>
      <c r="Z93" s="124">
        <v>532</v>
      </c>
      <c r="AA93" s="71">
        <f>MAX(D93,F93,H93,J93,L93,N93,P93,R93,T93,V93,X93,Z93)</f>
        <v>532</v>
      </c>
      <c r="AB93" s="60"/>
    </row>
    <row r="94" spans="1:28" s="13" customFormat="1" ht="24" customHeight="1" x14ac:dyDescent="0.25">
      <c r="A94" s="60"/>
      <c r="B94" s="296" t="s">
        <v>335</v>
      </c>
      <c r="C94" s="75">
        <f>_xlfn.IFNA(VLOOKUP($B94,'[2]B01800 (2)'!$B$8:$D$319,3,0),0)</f>
        <v>25</v>
      </c>
      <c r="D94" s="74">
        <f>C94</f>
        <v>25</v>
      </c>
      <c r="E94" s="75">
        <v>15</v>
      </c>
      <c r="F94" s="74">
        <f>IF(E94="","",E94+D94)</f>
        <v>40</v>
      </c>
      <c r="G94" s="75">
        <v>67</v>
      </c>
      <c r="H94" s="74">
        <f>IF(G94="","",G94+F94)</f>
        <v>107</v>
      </c>
      <c r="I94" s="75">
        <v>21</v>
      </c>
      <c r="J94" s="74">
        <f>IF(I94="","",I94+H94)</f>
        <v>128</v>
      </c>
      <c r="K94" s="75">
        <v>4</v>
      </c>
      <c r="L94" s="74">
        <f>IF(K94="","",K94+J94)</f>
        <v>132</v>
      </c>
      <c r="M94" s="75">
        <v>8</v>
      </c>
      <c r="N94" s="74">
        <f>IF(M94="","",M94+L94)</f>
        <v>140</v>
      </c>
      <c r="O94" s="75">
        <v>60</v>
      </c>
      <c r="P94" s="74">
        <f>IF(O94="","",O94+N94)</f>
        <v>200</v>
      </c>
      <c r="Q94" s="75">
        <v>55</v>
      </c>
      <c r="R94" s="74">
        <f>IF(Q94="","",Q94+P94)</f>
        <v>255</v>
      </c>
      <c r="S94" s="75">
        <v>38</v>
      </c>
      <c r="T94" s="74">
        <f>IF(S94="","",S94+R94)</f>
        <v>293</v>
      </c>
      <c r="U94" s="75">
        <v>31</v>
      </c>
      <c r="V94" s="268">
        <f>IF(U94="","",U94+T94)</f>
        <v>324</v>
      </c>
      <c r="W94" s="75">
        <v>19</v>
      </c>
      <c r="X94" s="74">
        <f>IF(W94="","",W94+V94)</f>
        <v>343</v>
      </c>
      <c r="Y94" s="75"/>
      <c r="Z94" s="74" t="str">
        <f>IF(Y94="","",Y94+X94)</f>
        <v/>
      </c>
      <c r="AA94" s="76">
        <f>MAX(D94,F94,H94,J94,L94,N94,P94,R94,T94,V94,X94,Z94)</f>
        <v>343</v>
      </c>
      <c r="AB94" s="60"/>
    </row>
    <row r="95" spans="1:28" s="13" customFormat="1" ht="24" customHeight="1" thickBot="1" x14ac:dyDescent="0.3">
      <c r="A95" s="60"/>
      <c r="B95" s="77"/>
      <c r="C95" s="78">
        <f>D94-D93</f>
        <v>13</v>
      </c>
      <c r="D95" s="79">
        <f>D94/D93</f>
        <v>2.0833333333333335</v>
      </c>
      <c r="E95" s="80">
        <f>IF(E94="","",F94-F93)</f>
        <v>-1</v>
      </c>
      <c r="F95" s="79">
        <f>IF(E94="","",F94/F93)</f>
        <v>0.97560975609756095</v>
      </c>
      <c r="G95" s="80">
        <f>IF(G94="","",H94-H93)</f>
        <v>54</v>
      </c>
      <c r="H95" s="79">
        <f>IF(G94="","",H94/H93)</f>
        <v>2.0188679245283021</v>
      </c>
      <c r="I95" s="80">
        <f>IF(I94="","",J94-J93)</f>
        <v>41</v>
      </c>
      <c r="J95" s="79">
        <f>IF(I94="","",J94/J93)</f>
        <v>1.4712643678160919</v>
      </c>
      <c r="K95" s="80">
        <f>IF(K94="","",L94-L93)</f>
        <v>-14</v>
      </c>
      <c r="L95" s="79">
        <f>IF(K94="","",L94/L93)</f>
        <v>0.90410958904109584</v>
      </c>
      <c r="M95" s="80">
        <f>IF(M94="","",N94-N93)</f>
        <v>-50</v>
      </c>
      <c r="N95" s="79">
        <f>IF(M94="","",N94/N93)</f>
        <v>0.73684210526315785</v>
      </c>
      <c r="O95" s="80">
        <f>IF(O94="","",P94-P93)</f>
        <v>-95</v>
      </c>
      <c r="P95" s="79">
        <f>IF(O94="","",P94/P93)</f>
        <v>0.67796610169491522</v>
      </c>
      <c r="Q95" s="80">
        <f>IF(Q94="","",R94-R93)</f>
        <v>-58</v>
      </c>
      <c r="R95" s="79">
        <f>IF(Q94="","",R94/R93)</f>
        <v>0.81469648562300323</v>
      </c>
      <c r="S95" s="80">
        <f>IF(S94="","",T94-T93)</f>
        <v>-146</v>
      </c>
      <c r="T95" s="79">
        <f>IF(S94="","",T94/T93)</f>
        <v>0.66742596810933941</v>
      </c>
      <c r="U95" s="80">
        <f>IF(U94="","",V94-V93)</f>
        <v>-131</v>
      </c>
      <c r="V95" s="269">
        <f>IF(U94="","",V94/V93)</f>
        <v>0.71208791208791211</v>
      </c>
      <c r="W95" s="80">
        <f>IF(W94="","",X94-X93)</f>
        <v>-172</v>
      </c>
      <c r="X95" s="79">
        <f>IF(W94="","",X94/X93)</f>
        <v>0.66601941747572813</v>
      </c>
      <c r="Y95" s="80" t="str">
        <f>IF(Y94="","",Z94-Z93)</f>
        <v/>
      </c>
      <c r="Z95" s="79" t="str">
        <f>IF(Y94="","",Z94/Z93)</f>
        <v/>
      </c>
      <c r="AA95" s="81">
        <f>AA94/AA93</f>
        <v>0.64473684210526316</v>
      </c>
      <c r="AB95" s="60"/>
    </row>
    <row r="96" spans="1:28" s="13" customFormat="1" ht="24" customHeight="1" x14ac:dyDescent="0.25">
      <c r="A96" s="60"/>
      <c r="B96" s="68"/>
      <c r="C96" s="295">
        <v>1</v>
      </c>
      <c r="D96" s="206">
        <v>1</v>
      </c>
      <c r="E96" s="207">
        <v>0</v>
      </c>
      <c r="F96" s="206">
        <v>1</v>
      </c>
      <c r="G96" s="207">
        <v>5</v>
      </c>
      <c r="H96" s="206">
        <v>6</v>
      </c>
      <c r="I96" s="207">
        <v>2</v>
      </c>
      <c r="J96" s="206">
        <v>8</v>
      </c>
      <c r="K96" s="207">
        <v>4</v>
      </c>
      <c r="L96" s="206">
        <v>12</v>
      </c>
      <c r="M96" s="207">
        <v>3</v>
      </c>
      <c r="N96" s="206">
        <v>15</v>
      </c>
      <c r="O96" s="207">
        <v>4</v>
      </c>
      <c r="P96" s="206">
        <v>19</v>
      </c>
      <c r="Q96" s="207">
        <v>0</v>
      </c>
      <c r="R96" s="206">
        <v>19</v>
      </c>
      <c r="S96" s="207">
        <v>0</v>
      </c>
      <c r="T96" s="206">
        <v>19</v>
      </c>
      <c r="U96" s="207">
        <v>1</v>
      </c>
      <c r="V96" s="85">
        <v>20</v>
      </c>
      <c r="W96" s="207">
        <v>3</v>
      </c>
      <c r="X96" s="206">
        <v>23</v>
      </c>
      <c r="Y96" s="207">
        <v>2</v>
      </c>
      <c r="Z96" s="208">
        <v>25</v>
      </c>
      <c r="AA96" s="71">
        <f>MAX(D96,F96,H96,J96,L96,N96,P96,R96,T96,V96,X96,Z96)</f>
        <v>25</v>
      </c>
      <c r="AB96" s="60"/>
    </row>
    <row r="97" spans="1:28" s="13" customFormat="1" ht="24" customHeight="1" x14ac:dyDescent="0.25">
      <c r="A97" s="60"/>
      <c r="B97" s="296" t="s">
        <v>336</v>
      </c>
      <c r="C97" s="75">
        <f>_xlfn.IFNA(VLOOKUP($B97,'[2]B01800 (2)'!$B$8:$D$319,3,0),0)</f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2</v>
      </c>
      <c r="H97" s="74">
        <f>IF(G97="","",G97+F97)</f>
        <v>2</v>
      </c>
      <c r="I97" s="75">
        <v>1</v>
      </c>
      <c r="J97" s="74">
        <f>IF(I97="","",I97+H97)</f>
        <v>3</v>
      </c>
      <c r="K97" s="75">
        <v>2</v>
      </c>
      <c r="L97" s="74">
        <f>IF(K97="","",K97+J97)</f>
        <v>5</v>
      </c>
      <c r="M97" s="75">
        <v>13</v>
      </c>
      <c r="N97" s="74">
        <f>IF(M97="","",M97+L97)</f>
        <v>18</v>
      </c>
      <c r="O97" s="75">
        <v>2</v>
      </c>
      <c r="P97" s="74">
        <f>IF(O97="","",O97+N97)</f>
        <v>20</v>
      </c>
      <c r="Q97" s="75">
        <v>1</v>
      </c>
      <c r="R97" s="74">
        <f>IF(Q97="","",Q97+P97)</f>
        <v>21</v>
      </c>
      <c r="S97" s="75">
        <v>2</v>
      </c>
      <c r="T97" s="74">
        <f>IF(S97="","",S97+R97)</f>
        <v>23</v>
      </c>
      <c r="U97" s="75">
        <v>0</v>
      </c>
      <c r="V97" s="268">
        <f>IF(U97="","",U97+T97)</f>
        <v>23</v>
      </c>
      <c r="W97" s="75">
        <v>0</v>
      </c>
      <c r="X97" s="74">
        <f>IF(W97="","",W97+V97)</f>
        <v>23</v>
      </c>
      <c r="Y97" s="75"/>
      <c r="Z97" s="74" t="str">
        <f>IF(Y97="","",Y97+X97)</f>
        <v/>
      </c>
      <c r="AA97" s="76">
        <f>MAX(D97,F97,H97,J97,L97,N97,P97,R97,T97,V97,X97,Z97)</f>
        <v>23</v>
      </c>
      <c r="AB97" s="60"/>
    </row>
    <row r="98" spans="1:28" s="13" customFormat="1" ht="24" customHeight="1" thickBot="1" x14ac:dyDescent="0.3">
      <c r="A98" s="60"/>
      <c r="B98" s="77"/>
      <c r="C98" s="78">
        <f>D97-D96</f>
        <v>-1</v>
      </c>
      <c r="D98" s="79">
        <f>D97/D96</f>
        <v>0</v>
      </c>
      <c r="E98" s="80">
        <f>IF(E97="","",F97-F96)</f>
        <v>-1</v>
      </c>
      <c r="F98" s="79">
        <f>IF(E97="","",F97/F96)</f>
        <v>0</v>
      </c>
      <c r="G98" s="80">
        <f>IF(G97="","",H97-H96)</f>
        <v>-4</v>
      </c>
      <c r="H98" s="79">
        <f>IF(G97="","",H97/H96)</f>
        <v>0.33333333333333331</v>
      </c>
      <c r="I98" s="80">
        <f>IF(I97="","",J97-J96)</f>
        <v>-5</v>
      </c>
      <c r="J98" s="79">
        <f>IF(I97="","",J97/J96)</f>
        <v>0.375</v>
      </c>
      <c r="K98" s="80">
        <f>IF(K97="","",L97-L96)</f>
        <v>-7</v>
      </c>
      <c r="L98" s="79">
        <f>IF(K97="","",L97/L96)</f>
        <v>0.41666666666666669</v>
      </c>
      <c r="M98" s="80">
        <f>IF(M97="","",N97-N96)</f>
        <v>3</v>
      </c>
      <c r="N98" s="79">
        <f>IF(M97="","",N97/N96)</f>
        <v>1.2</v>
      </c>
      <c r="O98" s="80">
        <f>IF(O97="","",P97-P96)</f>
        <v>1</v>
      </c>
      <c r="P98" s="79">
        <f>IF(O97="","",P97/P96)</f>
        <v>1.0526315789473684</v>
      </c>
      <c r="Q98" s="80">
        <f>IF(Q97="","",R97-R96)</f>
        <v>2</v>
      </c>
      <c r="R98" s="79">
        <f>IF(Q97="","",R97/R96)</f>
        <v>1.1052631578947369</v>
      </c>
      <c r="S98" s="80">
        <f>IF(S97="","",T97-T96)</f>
        <v>4</v>
      </c>
      <c r="T98" s="79">
        <f>IF(S97="","",T97/T96)</f>
        <v>1.2105263157894737</v>
      </c>
      <c r="U98" s="80">
        <f>IF(U97="","",V97-V96)</f>
        <v>3</v>
      </c>
      <c r="V98" s="269">
        <f>IF(U97="","",V97/V96)</f>
        <v>1.1499999999999999</v>
      </c>
      <c r="W98" s="80">
        <f>IF(W97="","",X97-X96)</f>
        <v>0</v>
      </c>
      <c r="X98" s="79">
        <f>IF(W97="","",X97/X96)</f>
        <v>1</v>
      </c>
      <c r="Y98" s="80" t="str">
        <f>IF(Y97="","",Z97-Z96)</f>
        <v/>
      </c>
      <c r="Z98" s="79" t="str">
        <f>IF(Y97="","",Z97/Z96)</f>
        <v/>
      </c>
      <c r="AA98" s="81">
        <f>AA97/AA96</f>
        <v>0.92</v>
      </c>
      <c r="AB98" s="60"/>
    </row>
    <row r="99" spans="1:28" s="13" customFormat="1" ht="24" customHeight="1" x14ac:dyDescent="0.25">
      <c r="A99" s="60"/>
      <c r="B99" s="68"/>
      <c r="C99" s="349">
        <f>C60+C63+C66+C69+C72+C75+C78+C81+C84+C87+C90+C93+C96</f>
        <v>60</v>
      </c>
      <c r="D99" s="268">
        <f>C99</f>
        <v>60</v>
      </c>
      <c r="E99" s="350">
        <f>IF(E60="","",(E60+E63+E66+E69+E72+E75+E78+E81+E84+E87+E90+E93+E96))</f>
        <v>127</v>
      </c>
      <c r="F99" s="268">
        <f>IF(E99="","",E99+D99)</f>
        <v>187</v>
      </c>
      <c r="G99" s="350">
        <f>IF(G60="","",(G60+G63+G66+G69+G72+G75+G78+G81+G84+G87+G90+G93+G96))</f>
        <v>87</v>
      </c>
      <c r="H99" s="268">
        <f>IF(G99="","",G99+F99)</f>
        <v>274</v>
      </c>
      <c r="I99" s="350">
        <f>IF(I60="","",(I60+I63+I66+I69+I72+I75+I78+I81+I84+I87+I90+I93+I96))</f>
        <v>165</v>
      </c>
      <c r="J99" s="268">
        <f>IF(I99="","",I99+H99)</f>
        <v>439</v>
      </c>
      <c r="K99" s="350">
        <f>IF(K60="","",(K60+K63+K66+K69+K72+K75+K78+K81+K84+K87+K90+K93+K96))</f>
        <v>188</v>
      </c>
      <c r="L99" s="268">
        <f>IF(K99="","",K99+J99)</f>
        <v>627</v>
      </c>
      <c r="M99" s="350">
        <f>IF(M60="","",(M60+M63+M66+M69+M72+M75+M78+M81+M84+M87+M90+M93+M96))</f>
        <v>128</v>
      </c>
      <c r="N99" s="268">
        <f>IF(M99="","",M99+L99)</f>
        <v>755</v>
      </c>
      <c r="O99" s="350">
        <f>IF(O60="","",(O60+O63+O66+O69+O72+O75+O78+O81+O84+O87+O90+O93+O96))</f>
        <v>239</v>
      </c>
      <c r="P99" s="268">
        <f>IF(O99="","",O99+N99)</f>
        <v>994</v>
      </c>
      <c r="Q99" s="350">
        <f>IF(Q60="","",(Q60+Q63+Q66+Q69+Q72+Q75+Q78+Q81+Q84+Q87+Q90+Q93+Q96))</f>
        <v>81</v>
      </c>
      <c r="R99" s="268">
        <f>IF(Q99="","",Q99+P99)</f>
        <v>1075</v>
      </c>
      <c r="S99" s="350">
        <f>IF(S60="","",(S60+S63+S66+S69+S72+S75+S78+S81+S84+S87+S90+S93+S96))</f>
        <v>193</v>
      </c>
      <c r="T99" s="268">
        <f>IF(S99="","",S99+R99)</f>
        <v>1268</v>
      </c>
      <c r="U99" s="350">
        <f>IF(U60="","",(U60+U63+U66+U69+U72+U75+U78+U81+U84+U87+U90+U93+U96))</f>
        <v>87</v>
      </c>
      <c r="V99" s="268">
        <f>IF(U99="","",U99+T99)</f>
        <v>1355</v>
      </c>
      <c r="W99" s="350">
        <f>IF(W60="","",(W60+W63+W66+W69+W72+W75+W78+W81+W84+W87+W90+W93+W96))</f>
        <v>133</v>
      </c>
      <c r="X99" s="268">
        <f>IF(W99="","",W99+V99)</f>
        <v>1488</v>
      </c>
      <c r="Y99" s="350">
        <f>IF(Y60="","",(Y60+Y63+Y66+Y69+Y72+Y75+Y78+Y81+Y84+Y87+Y90+Y93+Y96))</f>
        <v>106</v>
      </c>
      <c r="Z99" s="268">
        <f>IF(Y99="","",Y99+X99)</f>
        <v>1594</v>
      </c>
      <c r="AA99" s="76">
        <f>MAX(D99,F99,H99,J99,L99,N99,P99,R99,T99,V99,X99,Z99)</f>
        <v>1594</v>
      </c>
      <c r="AB99" s="60"/>
    </row>
    <row r="100" spans="1:28" s="13" customFormat="1" ht="24" customHeight="1" x14ac:dyDescent="0.25">
      <c r="A100" s="60"/>
      <c r="B100" s="72" t="s">
        <v>89</v>
      </c>
      <c r="C100" s="240">
        <f>C61+C64+C67+C70+C73+C76+C79+C82+C85+C88+C91+C94+C97</f>
        <v>61</v>
      </c>
      <c r="D100" s="74">
        <f>C100</f>
        <v>61</v>
      </c>
      <c r="E100" s="248">
        <f>IF(E61="","",(E61+E64+E67+E70+E73+E76+E79+E82+E85+E88+E91+E94+E97))</f>
        <v>83</v>
      </c>
      <c r="F100" s="74">
        <f>IF(E100="","",E100+D100)</f>
        <v>144</v>
      </c>
      <c r="G100" s="248">
        <f>IF(G61="","",(G61+G64+G67+G70+G73+G76+G79+G82+G85+G88+G91+G94+G97))</f>
        <v>203</v>
      </c>
      <c r="H100" s="74">
        <f>IF(G100="","",G100+F100)</f>
        <v>347</v>
      </c>
      <c r="I100" s="263">
        <f>IF(I61="","",(I61+I64+I67+I70+I73+I76+I79+I82+I85+I88+I91+I94+I97))</f>
        <v>83</v>
      </c>
      <c r="J100" s="74">
        <f>IF(I100="","",I100+H100)</f>
        <v>430</v>
      </c>
      <c r="K100" s="248">
        <f>IF(K61="","",(K61+K64+K67+K70+K73+K76+K79+K82+K85+K88+K91+K94+K97))</f>
        <v>95</v>
      </c>
      <c r="L100" s="74">
        <f>IF(K100="","",K100+J100)</f>
        <v>525</v>
      </c>
      <c r="M100" s="248">
        <f>IF(M61="","",(M61+M64+M67+M70+M73+M76+M79+M82+M85+M88+M91+M94+M97))</f>
        <v>79</v>
      </c>
      <c r="N100" s="74">
        <f>IF(M100="","",M100+L100)</f>
        <v>604</v>
      </c>
      <c r="O100" s="248">
        <f>IF(O61="","",(O61+O64+O67+O70+O73+O76+O79+O82+O85+O88+O91+O94+O97))</f>
        <v>130</v>
      </c>
      <c r="P100" s="74">
        <f>IF(O100="","",O100+N100)</f>
        <v>734</v>
      </c>
      <c r="Q100" s="248">
        <f>IF(Q61="","",(Q61+Q64+Q67+Q70+Q73+Q76+Q79+Q82+Q85+Q88+Q91+Q94+Q97))</f>
        <v>133</v>
      </c>
      <c r="R100" s="74">
        <f>IF(Q100="","",Q100+P100)</f>
        <v>867</v>
      </c>
      <c r="S100" s="248">
        <f>IF(S61="","",(S61+S64+S67+S70+S73+S76+S79+S82+S85+S88+S91+S94+S97))</f>
        <v>87</v>
      </c>
      <c r="T100" s="74">
        <f>IF(S100="","",S100+R100)</f>
        <v>954</v>
      </c>
      <c r="U100" s="248">
        <f>IF(U61="","",(U61+U64+U67+U70+U73+U76+U79+U82+U85+U88+U91+U94+U97))</f>
        <v>87</v>
      </c>
      <c r="V100" s="268">
        <f>IF(U100="","",U100+T100)</f>
        <v>1041</v>
      </c>
      <c r="W100" s="248">
        <f>IF(W61="","",(W61+W64+W67+W70+W73+W76+W79+W82+W85+W88+W91+W94+W97))</f>
        <v>97</v>
      </c>
      <c r="X100" s="74">
        <f>IF(W100="","",W100+V100)</f>
        <v>1138</v>
      </c>
      <c r="Y100" s="248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1138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1.0166666666666666</v>
      </c>
      <c r="E101" s="103">
        <f>IF(E100="","",F100-F99)</f>
        <v>-43</v>
      </c>
      <c r="F101" s="102">
        <f>IF(E100="","",F100/F99)</f>
        <v>0.77005347593582885</v>
      </c>
      <c r="G101" s="103">
        <f>IF(G100="","",H100-H99)</f>
        <v>73</v>
      </c>
      <c r="H101" s="102">
        <f>IF(G100="","",H100/H99)</f>
        <v>1.2664233576642336</v>
      </c>
      <c r="I101" s="103">
        <f>IF(I100="","",J100-J99)</f>
        <v>-9</v>
      </c>
      <c r="J101" s="102">
        <f>IF(I100="","",J100/J99)</f>
        <v>0.97949886104783601</v>
      </c>
      <c r="K101" s="103">
        <f>IF(K100="","",L100-L99)</f>
        <v>-102</v>
      </c>
      <c r="L101" s="102">
        <f>IF(K100="","",L100/L99)</f>
        <v>0.83732057416267947</v>
      </c>
      <c r="M101" s="103">
        <f>IF(M100="","",N100-N99)</f>
        <v>-151</v>
      </c>
      <c r="N101" s="102">
        <f>IF(M100="","",N100/N99)</f>
        <v>0.8</v>
      </c>
      <c r="O101" s="103">
        <f>IF(O100="","",P100-P99)</f>
        <v>-260</v>
      </c>
      <c r="P101" s="102">
        <f>IF(O100="","",P100/P99)</f>
        <v>0.73843058350100599</v>
      </c>
      <c r="Q101" s="103">
        <f>IF(Q100="","",R100-R99)</f>
        <v>-208</v>
      </c>
      <c r="R101" s="102">
        <f>IF(Q100="","",R100/R99)</f>
        <v>0.80651162790697672</v>
      </c>
      <c r="S101" s="103">
        <f>IF(S100="","",T100-T99)</f>
        <v>-314</v>
      </c>
      <c r="T101" s="102">
        <f>IF(S100="","",T100/T99)</f>
        <v>0.75236593059936907</v>
      </c>
      <c r="U101" s="103">
        <f>IF(U100="","",V100-V99)</f>
        <v>-314</v>
      </c>
      <c r="V101" s="272">
        <f>IF(U100="","",V100/V99)</f>
        <v>0.7682656826568266</v>
      </c>
      <c r="W101" s="103">
        <f>IF(W100="","",X100-X99)</f>
        <v>-350</v>
      </c>
      <c r="X101" s="102">
        <f>IF(W100="","",X100/X99)</f>
        <v>0.76478494623655913</v>
      </c>
      <c r="Y101" s="103" t="str">
        <f>IF(Y100="","",Z100-Z99)</f>
        <v/>
      </c>
      <c r="Z101" s="102" t="str">
        <f>IF(Y100="","",Z100/Z99)</f>
        <v/>
      </c>
      <c r="AA101" s="104">
        <f>AA100/AA99</f>
        <v>0.71392722710163115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3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432</v>
      </c>
      <c r="D103" s="107"/>
      <c r="E103" s="83" t="s">
        <v>452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3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8" t="s">
        <v>451</v>
      </c>
      <c r="D104" s="73"/>
      <c r="E104" s="74" t="s">
        <v>453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3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3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4"/>
    </row>
    <row r="135" spans="11:15" x14ac:dyDescent="0.2">
      <c r="K135" t="s">
        <v>226</v>
      </c>
      <c r="L135" t="s">
        <v>227</v>
      </c>
      <c r="M135">
        <v>1710</v>
      </c>
      <c r="N135">
        <v>58</v>
      </c>
      <c r="O135">
        <v>6610</v>
      </c>
    </row>
    <row r="136" spans="11:15" x14ac:dyDescent="0.2">
      <c r="L136" t="s">
        <v>228</v>
      </c>
      <c r="M136">
        <v>655</v>
      </c>
      <c r="N136">
        <v>22</v>
      </c>
      <c r="O136">
        <v>2816</v>
      </c>
    </row>
    <row r="137" spans="11:15" x14ac:dyDescent="0.2">
      <c r="L137" t="s">
        <v>229</v>
      </c>
      <c r="M137">
        <v>826</v>
      </c>
      <c r="N137">
        <v>0</v>
      </c>
      <c r="O137">
        <v>0</v>
      </c>
    </row>
    <row r="138" spans="11:15" x14ac:dyDescent="0.2">
      <c r="L138" t="s">
        <v>230</v>
      </c>
      <c r="M138">
        <v>21</v>
      </c>
      <c r="N138">
        <v>0</v>
      </c>
      <c r="O138">
        <v>0</v>
      </c>
    </row>
    <row r="139" spans="11:15" x14ac:dyDescent="0.2">
      <c r="L139" t="s">
        <v>231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D3" activePane="bottomRight" state="frozenSplit"/>
      <selection activeCell="W27" sqref="W27"/>
      <selection pane="topRight" activeCell="W27" sqref="W27"/>
      <selection pane="bottomLeft" activeCell="W27" sqref="W27"/>
      <selection pane="bottomRight" activeCell="X65" sqref="X65"/>
    </sheetView>
  </sheetViews>
  <sheetFormatPr defaultRowHeight="13.2" x14ac:dyDescent="0.2"/>
  <cols>
    <col min="1" max="1" width="5.6640625" customWidth="1"/>
    <col min="2" max="2" width="12.109375" customWidth="1"/>
    <col min="3" max="3" width="20.10937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令和７年１１月分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7" t="s">
        <v>337</v>
      </c>
      <c r="D3" s="132">
        <f>_xlfn.IFNA(VLOOKUP(C3,'[1]B01800 (2)'!$B$8:$L$319,11,0),0)</f>
        <v>68</v>
      </c>
      <c r="E3" s="133">
        <f>_xlfn.IFNA(VLOOKUP(C3,'[1]B01800 (2)'!$B$5:$D$319,3,0),0)</f>
        <v>74</v>
      </c>
      <c r="F3" s="132">
        <v>72</v>
      </c>
      <c r="G3" s="133">
        <v>89</v>
      </c>
      <c r="H3" s="132">
        <v>163</v>
      </c>
      <c r="I3" s="133">
        <v>197</v>
      </c>
      <c r="J3" s="132">
        <v>31</v>
      </c>
      <c r="K3" s="133">
        <v>70</v>
      </c>
      <c r="L3" s="132">
        <v>45</v>
      </c>
      <c r="M3" s="133">
        <v>63</v>
      </c>
      <c r="N3" s="132">
        <v>85</v>
      </c>
      <c r="O3" s="133">
        <v>100</v>
      </c>
      <c r="P3" s="132">
        <v>91</v>
      </c>
      <c r="Q3" s="133">
        <v>111</v>
      </c>
      <c r="R3" s="132">
        <v>121</v>
      </c>
      <c r="S3" s="133">
        <v>133</v>
      </c>
      <c r="T3" s="132">
        <v>95</v>
      </c>
      <c r="U3" s="133">
        <v>112</v>
      </c>
      <c r="V3" s="132">
        <v>119</v>
      </c>
      <c r="W3" s="133">
        <v>143</v>
      </c>
      <c r="X3" s="132">
        <v>133</v>
      </c>
      <c r="Y3" s="133">
        <v>147</v>
      </c>
      <c r="Z3" s="132"/>
      <c r="AA3" s="133"/>
      <c r="AB3" s="341">
        <f>SUM(D3,F3,H3,J3,L3,N3,P3,R3,T3,V3,X3,Z3)</f>
        <v>1023</v>
      </c>
      <c r="AC3" s="134">
        <f>SUM(E3,G3,I3,K3,M3,O3,Q3,S3,U3,W3,Y3,AA3)</f>
        <v>1239</v>
      </c>
      <c r="AD3" s="60"/>
    </row>
    <row r="4" spans="1:30" s="13" customFormat="1" ht="21.9" customHeight="1" x14ac:dyDescent="0.25">
      <c r="A4" s="60"/>
      <c r="B4" s="130"/>
      <c r="C4" s="297" t="s">
        <v>338</v>
      </c>
      <c r="D4" s="132">
        <f>_xlfn.IFNA(VLOOKUP(C4,'[1]B01800 (2)'!$B$8:$L$319,11,0),0)</f>
        <v>3</v>
      </c>
      <c r="E4" s="133">
        <f>_xlfn.IFNA(VLOOKUP(C4,'[1]B01800 (2)'!$B$5:$D$319,3,0),0)</f>
        <v>5</v>
      </c>
      <c r="F4" s="132">
        <v>20</v>
      </c>
      <c r="G4" s="133">
        <v>22</v>
      </c>
      <c r="H4" s="132">
        <v>43</v>
      </c>
      <c r="I4" s="133">
        <v>43</v>
      </c>
      <c r="J4" s="132">
        <v>19</v>
      </c>
      <c r="K4" s="133">
        <v>20</v>
      </c>
      <c r="L4" s="132">
        <v>10</v>
      </c>
      <c r="M4" s="133">
        <v>10</v>
      </c>
      <c r="N4" s="132">
        <v>41</v>
      </c>
      <c r="O4" s="133">
        <v>44</v>
      </c>
      <c r="P4" s="132">
        <v>26</v>
      </c>
      <c r="Q4" s="133">
        <v>26</v>
      </c>
      <c r="R4" s="132">
        <v>27</v>
      </c>
      <c r="S4" s="133">
        <v>27</v>
      </c>
      <c r="T4" s="132">
        <v>28</v>
      </c>
      <c r="U4" s="133">
        <v>34</v>
      </c>
      <c r="V4" s="132">
        <v>33</v>
      </c>
      <c r="W4" s="133">
        <v>55</v>
      </c>
      <c r="X4" s="132">
        <v>13</v>
      </c>
      <c r="Y4" s="133">
        <v>13</v>
      </c>
      <c r="Z4" s="132"/>
      <c r="AA4" s="133"/>
      <c r="AB4" s="342">
        <f t="shared" ref="AB4:AC32" si="0">SUM(D4,F4,H4,J4,L4,N4,P4,R4,T4,V4,X4,Z4)</f>
        <v>263</v>
      </c>
      <c r="AC4" s="135">
        <f>SUM(E4,G4,I4,K4,M4,O4,Q4,S4,U4,W4,Y4,AA4)</f>
        <v>299</v>
      </c>
      <c r="AD4" s="60"/>
    </row>
    <row r="5" spans="1:30" s="13" customFormat="1" ht="21.9" customHeight="1" x14ac:dyDescent="0.25">
      <c r="A5" s="60"/>
      <c r="B5" s="130"/>
      <c r="C5" s="297" t="s">
        <v>339</v>
      </c>
      <c r="D5" s="132">
        <f>_xlfn.IFNA(VLOOKUP(C5,'[1]B01800 (2)'!$B$8:$L$319,11,0),0)</f>
        <v>72</v>
      </c>
      <c r="E5" s="133">
        <f>_xlfn.IFNA(VLOOKUP(C5,'[1]B01800 (2)'!$B$5:$D$319,3,0),0)</f>
        <v>121</v>
      </c>
      <c r="F5" s="132">
        <v>54</v>
      </c>
      <c r="G5" s="133">
        <v>60</v>
      </c>
      <c r="H5" s="132">
        <v>101</v>
      </c>
      <c r="I5" s="133">
        <v>125</v>
      </c>
      <c r="J5" s="132">
        <v>61</v>
      </c>
      <c r="K5" s="133">
        <v>105</v>
      </c>
      <c r="L5" s="132">
        <v>55</v>
      </c>
      <c r="M5" s="133">
        <v>151</v>
      </c>
      <c r="N5" s="132">
        <v>99</v>
      </c>
      <c r="O5" s="133">
        <v>137</v>
      </c>
      <c r="P5" s="132">
        <v>101</v>
      </c>
      <c r="Q5" s="133">
        <v>108</v>
      </c>
      <c r="R5" s="132">
        <v>99</v>
      </c>
      <c r="S5" s="133">
        <v>111</v>
      </c>
      <c r="T5" s="132">
        <v>146</v>
      </c>
      <c r="U5" s="133">
        <v>162</v>
      </c>
      <c r="V5" s="132">
        <v>92</v>
      </c>
      <c r="W5" s="133">
        <v>139</v>
      </c>
      <c r="X5" s="132">
        <v>99</v>
      </c>
      <c r="Y5" s="133">
        <v>112</v>
      </c>
      <c r="Z5" s="132"/>
      <c r="AA5" s="133"/>
      <c r="AB5" s="342">
        <f t="shared" si="0"/>
        <v>979</v>
      </c>
      <c r="AC5" s="135">
        <f t="shared" si="0"/>
        <v>1331</v>
      </c>
      <c r="AD5" s="60"/>
    </row>
    <row r="6" spans="1:30" s="13" customFormat="1" ht="21.9" customHeight="1" x14ac:dyDescent="0.25">
      <c r="A6" s="60"/>
      <c r="B6" s="130"/>
      <c r="C6" s="297" t="s">
        <v>340</v>
      </c>
      <c r="D6" s="132">
        <f>_xlfn.IFNA(VLOOKUP(C6,'[1]B01800 (2)'!$B$8:$L$319,11,0),0)</f>
        <v>65</v>
      </c>
      <c r="E6" s="133">
        <f>_xlfn.IFNA(VLOOKUP(C6,'[1]B01800 (2)'!$B$5:$D$319,3,0),0)</f>
        <v>76</v>
      </c>
      <c r="F6" s="132">
        <v>105</v>
      </c>
      <c r="G6" s="133">
        <v>110</v>
      </c>
      <c r="H6" s="132">
        <v>149</v>
      </c>
      <c r="I6" s="133">
        <v>160</v>
      </c>
      <c r="J6" s="132">
        <v>82</v>
      </c>
      <c r="K6" s="133">
        <v>84</v>
      </c>
      <c r="L6" s="132">
        <v>27</v>
      </c>
      <c r="M6" s="133">
        <v>40</v>
      </c>
      <c r="N6" s="132">
        <v>78</v>
      </c>
      <c r="O6" s="133">
        <v>87</v>
      </c>
      <c r="P6" s="132">
        <v>37</v>
      </c>
      <c r="Q6" s="133">
        <v>37</v>
      </c>
      <c r="R6" s="132">
        <v>46</v>
      </c>
      <c r="S6" s="133">
        <v>48</v>
      </c>
      <c r="T6" s="132">
        <v>73</v>
      </c>
      <c r="U6" s="133">
        <v>80</v>
      </c>
      <c r="V6" s="132">
        <v>147</v>
      </c>
      <c r="W6" s="133">
        <v>151</v>
      </c>
      <c r="X6" s="132">
        <v>122</v>
      </c>
      <c r="Y6" s="133">
        <v>136</v>
      </c>
      <c r="Z6" s="132"/>
      <c r="AA6" s="133"/>
      <c r="AB6" s="342">
        <f t="shared" si="0"/>
        <v>931</v>
      </c>
      <c r="AC6" s="135">
        <f t="shared" si="0"/>
        <v>1009</v>
      </c>
      <c r="AD6" s="60"/>
    </row>
    <row r="7" spans="1:30" s="13" customFormat="1" ht="21.9" customHeight="1" x14ac:dyDescent="0.25">
      <c r="A7" s="60"/>
      <c r="B7" s="136" t="s">
        <v>115</v>
      </c>
      <c r="C7" s="297" t="s">
        <v>341</v>
      </c>
      <c r="D7" s="132">
        <f>_xlfn.IFNA(VLOOKUP(C7,'[1]B01800 (2)'!$B$8:$L$319,11,0),0)</f>
        <v>2</v>
      </c>
      <c r="E7" s="133">
        <f>_xlfn.IFNA(VLOOKUP(C7,'[1]B01800 (2)'!$B$5:$D$319,3,0),0)</f>
        <v>2</v>
      </c>
      <c r="F7" s="132">
        <v>18</v>
      </c>
      <c r="G7" s="133">
        <v>19</v>
      </c>
      <c r="H7" s="132">
        <v>13</v>
      </c>
      <c r="I7" s="133">
        <v>13</v>
      </c>
      <c r="J7" s="132">
        <v>11</v>
      </c>
      <c r="K7" s="133">
        <v>32</v>
      </c>
      <c r="L7" s="132">
        <v>12</v>
      </c>
      <c r="M7" s="133">
        <v>13</v>
      </c>
      <c r="N7" s="132">
        <v>8</v>
      </c>
      <c r="O7" s="133">
        <v>9</v>
      </c>
      <c r="P7" s="132">
        <v>21</v>
      </c>
      <c r="Q7" s="133">
        <v>21</v>
      </c>
      <c r="R7" s="132">
        <v>19</v>
      </c>
      <c r="S7" s="133">
        <v>20</v>
      </c>
      <c r="T7" s="132">
        <v>12</v>
      </c>
      <c r="U7" s="133">
        <v>14</v>
      </c>
      <c r="V7" s="132">
        <v>36</v>
      </c>
      <c r="W7" s="133">
        <v>36</v>
      </c>
      <c r="X7" s="132">
        <v>15</v>
      </c>
      <c r="Y7" s="133">
        <v>27</v>
      </c>
      <c r="Z7" s="132"/>
      <c r="AA7" s="133"/>
      <c r="AB7" s="342">
        <f t="shared" si="0"/>
        <v>167</v>
      </c>
      <c r="AC7" s="135">
        <f t="shared" si="0"/>
        <v>206</v>
      </c>
      <c r="AD7" s="60"/>
    </row>
    <row r="8" spans="1:30" s="13" customFormat="1" ht="21.9" customHeight="1" x14ac:dyDescent="0.25">
      <c r="A8" s="60"/>
      <c r="B8" s="130"/>
      <c r="C8" s="297" t="s">
        <v>342</v>
      </c>
      <c r="D8" s="132">
        <f>_xlfn.IFNA(VLOOKUP(C8,'[1]B01800 (2)'!$B$8:$L$319,11,0),0)</f>
        <v>9</v>
      </c>
      <c r="E8" s="133">
        <f>_xlfn.IFNA(VLOOKUP(C8,'[1]B01800 (2)'!$B$5:$D$319,3,0),0)</f>
        <v>9</v>
      </c>
      <c r="F8" s="132">
        <v>10</v>
      </c>
      <c r="G8" s="133">
        <v>14</v>
      </c>
      <c r="H8" s="132">
        <v>30</v>
      </c>
      <c r="I8" s="133">
        <v>31</v>
      </c>
      <c r="J8" s="132">
        <v>14</v>
      </c>
      <c r="K8" s="133">
        <v>15</v>
      </c>
      <c r="L8" s="132">
        <v>7</v>
      </c>
      <c r="M8" s="133">
        <v>9</v>
      </c>
      <c r="N8" s="132">
        <v>7</v>
      </c>
      <c r="O8" s="133">
        <v>9</v>
      </c>
      <c r="P8" s="132">
        <v>11</v>
      </c>
      <c r="Q8" s="133">
        <v>11</v>
      </c>
      <c r="R8" s="132">
        <v>25</v>
      </c>
      <c r="S8" s="133">
        <v>25</v>
      </c>
      <c r="T8" s="132">
        <v>23</v>
      </c>
      <c r="U8" s="133">
        <v>23</v>
      </c>
      <c r="V8" s="132">
        <v>14</v>
      </c>
      <c r="W8" s="133">
        <v>15</v>
      </c>
      <c r="X8" s="132">
        <v>27</v>
      </c>
      <c r="Y8" s="133">
        <v>29</v>
      </c>
      <c r="Z8" s="132"/>
      <c r="AA8" s="133"/>
      <c r="AB8" s="342">
        <f t="shared" si="0"/>
        <v>177</v>
      </c>
      <c r="AC8" s="135">
        <f t="shared" si="0"/>
        <v>190</v>
      </c>
      <c r="AD8" s="60"/>
    </row>
    <row r="9" spans="1:30" s="13" customFormat="1" ht="21.9" customHeight="1" x14ac:dyDescent="0.25">
      <c r="A9" s="60"/>
      <c r="B9" s="130"/>
      <c r="C9" s="297" t="s">
        <v>343</v>
      </c>
      <c r="D9" s="132">
        <f>_xlfn.IFNA(VLOOKUP(C9,'[1]B01800 (2)'!$B$8:$L$319,11,0),0)</f>
        <v>5</v>
      </c>
      <c r="E9" s="133">
        <f>_xlfn.IFNA(VLOOKUP(C9,'[1]B01800 (2)'!$B$5:$D$319,3,0),0)</f>
        <v>5</v>
      </c>
      <c r="F9" s="132">
        <v>6</v>
      </c>
      <c r="G9" s="133">
        <v>7</v>
      </c>
      <c r="H9" s="132">
        <v>16</v>
      </c>
      <c r="I9" s="133">
        <v>16</v>
      </c>
      <c r="J9" s="132">
        <v>5</v>
      </c>
      <c r="K9" s="133">
        <v>5</v>
      </c>
      <c r="L9" s="132">
        <v>4</v>
      </c>
      <c r="M9" s="133">
        <v>4</v>
      </c>
      <c r="N9" s="132">
        <v>2</v>
      </c>
      <c r="O9" s="133">
        <v>3</v>
      </c>
      <c r="P9" s="132">
        <v>9</v>
      </c>
      <c r="Q9" s="133">
        <v>9</v>
      </c>
      <c r="R9" s="132">
        <v>4</v>
      </c>
      <c r="S9" s="133">
        <v>5</v>
      </c>
      <c r="T9" s="132">
        <v>5</v>
      </c>
      <c r="U9" s="133">
        <v>5</v>
      </c>
      <c r="V9" s="132">
        <v>9</v>
      </c>
      <c r="W9" s="133">
        <v>10</v>
      </c>
      <c r="X9" s="132">
        <v>8</v>
      </c>
      <c r="Y9" s="133">
        <v>8</v>
      </c>
      <c r="Z9" s="132"/>
      <c r="AA9" s="133"/>
      <c r="AB9" s="342">
        <f t="shared" si="0"/>
        <v>73</v>
      </c>
      <c r="AC9" s="135">
        <f t="shared" si="0"/>
        <v>77</v>
      </c>
      <c r="AD9" s="60"/>
    </row>
    <row r="10" spans="1:30" s="13" customFormat="1" ht="21.9" customHeight="1" x14ac:dyDescent="0.25">
      <c r="A10" s="60"/>
      <c r="B10" s="130"/>
      <c r="C10" s="297" t="s">
        <v>344</v>
      </c>
      <c r="D10" s="132">
        <f>_xlfn.IFNA(VLOOKUP(C10,'[1]B01800 (2)'!$B$8:$L$319,11,0),0)</f>
        <v>3</v>
      </c>
      <c r="E10" s="133">
        <f>_xlfn.IFNA(VLOOKUP(C10,'[1]B01800 (2)'!$B$5:$D$319,3,0),0)</f>
        <v>4</v>
      </c>
      <c r="F10" s="132">
        <v>5</v>
      </c>
      <c r="G10" s="133">
        <v>5</v>
      </c>
      <c r="H10" s="132">
        <v>28</v>
      </c>
      <c r="I10" s="133">
        <v>28</v>
      </c>
      <c r="J10" s="132">
        <v>11</v>
      </c>
      <c r="K10" s="133">
        <v>12</v>
      </c>
      <c r="L10" s="132">
        <v>3</v>
      </c>
      <c r="M10" s="133">
        <v>3</v>
      </c>
      <c r="N10" s="132">
        <v>5</v>
      </c>
      <c r="O10" s="133">
        <v>5</v>
      </c>
      <c r="P10" s="132">
        <v>3</v>
      </c>
      <c r="Q10" s="133">
        <v>3</v>
      </c>
      <c r="R10" s="132">
        <v>6</v>
      </c>
      <c r="S10" s="133">
        <v>6</v>
      </c>
      <c r="T10" s="132">
        <v>7</v>
      </c>
      <c r="U10" s="133">
        <v>8</v>
      </c>
      <c r="V10" s="132">
        <v>2</v>
      </c>
      <c r="W10" s="133">
        <v>2</v>
      </c>
      <c r="X10" s="132">
        <v>11</v>
      </c>
      <c r="Y10" s="133">
        <v>11</v>
      </c>
      <c r="Z10" s="132"/>
      <c r="AA10" s="133"/>
      <c r="AB10" s="342">
        <f t="shared" si="0"/>
        <v>84</v>
      </c>
      <c r="AC10" s="135">
        <f t="shared" si="0"/>
        <v>87</v>
      </c>
      <c r="AD10" s="60"/>
    </row>
    <row r="11" spans="1:30" s="13" customFormat="1" ht="21.9" customHeight="1" x14ac:dyDescent="0.25">
      <c r="A11" s="60"/>
      <c r="B11" s="130"/>
      <c r="C11" s="297" t="s">
        <v>345</v>
      </c>
      <c r="D11" s="132">
        <f>_xlfn.IFNA(VLOOKUP(C11,'[1]B01800 (2)'!$B$8:$L$319,11,0),0)</f>
        <v>5</v>
      </c>
      <c r="E11" s="133">
        <f>_xlfn.IFNA(VLOOKUP(C11,'[1]B01800 (2)'!$B$5:$D$319,3,0),0)</f>
        <v>5</v>
      </c>
      <c r="F11" s="132">
        <v>16</v>
      </c>
      <c r="G11" s="133">
        <v>16</v>
      </c>
      <c r="H11" s="132">
        <v>22</v>
      </c>
      <c r="I11" s="133">
        <v>22</v>
      </c>
      <c r="J11" s="132">
        <v>3</v>
      </c>
      <c r="K11" s="133">
        <v>3</v>
      </c>
      <c r="L11" s="132">
        <v>2</v>
      </c>
      <c r="M11" s="133">
        <v>2</v>
      </c>
      <c r="N11" s="132">
        <v>21</v>
      </c>
      <c r="O11" s="133">
        <v>21</v>
      </c>
      <c r="P11" s="132">
        <v>7</v>
      </c>
      <c r="Q11" s="133">
        <v>8</v>
      </c>
      <c r="R11" s="132">
        <v>10</v>
      </c>
      <c r="S11" s="133">
        <v>10</v>
      </c>
      <c r="T11" s="132">
        <v>7</v>
      </c>
      <c r="U11" s="133">
        <v>7</v>
      </c>
      <c r="V11" s="132">
        <v>18</v>
      </c>
      <c r="W11" s="133">
        <v>18</v>
      </c>
      <c r="X11" s="132">
        <v>28</v>
      </c>
      <c r="Y11" s="133">
        <v>28</v>
      </c>
      <c r="Z11" s="132"/>
      <c r="AA11" s="133"/>
      <c r="AB11" s="342">
        <f t="shared" si="0"/>
        <v>139</v>
      </c>
      <c r="AC11" s="135">
        <f t="shared" si="0"/>
        <v>140</v>
      </c>
      <c r="AD11" s="60"/>
    </row>
    <row r="12" spans="1:30" s="13" customFormat="1" ht="21.9" customHeight="1" x14ac:dyDescent="0.25">
      <c r="A12" s="60"/>
      <c r="B12" s="137"/>
      <c r="C12" s="298" t="s">
        <v>346</v>
      </c>
      <c r="D12" s="132">
        <f>_xlfn.IFNA(VLOOKUP(C12,'[1]B01800 (2)'!$B$8:$L$319,11,0),0)</f>
        <v>4</v>
      </c>
      <c r="E12" s="133">
        <f>_xlfn.IFNA(VLOOKUP(C12,'[1]B01800 (2)'!$B$5:$D$319,3,0),0)</f>
        <v>4</v>
      </c>
      <c r="F12" s="132">
        <v>12</v>
      </c>
      <c r="G12" s="133">
        <v>12</v>
      </c>
      <c r="H12" s="132">
        <v>17</v>
      </c>
      <c r="I12" s="133">
        <v>18</v>
      </c>
      <c r="J12" s="132">
        <v>5</v>
      </c>
      <c r="K12" s="133">
        <v>5</v>
      </c>
      <c r="L12" s="132">
        <v>3</v>
      </c>
      <c r="M12" s="133">
        <v>11</v>
      </c>
      <c r="N12" s="132">
        <v>3</v>
      </c>
      <c r="O12" s="133">
        <v>3</v>
      </c>
      <c r="P12" s="132">
        <v>3</v>
      </c>
      <c r="Q12" s="133">
        <v>3</v>
      </c>
      <c r="R12" s="132">
        <v>9</v>
      </c>
      <c r="S12" s="133">
        <v>9</v>
      </c>
      <c r="T12" s="132">
        <v>11</v>
      </c>
      <c r="U12" s="133">
        <v>11</v>
      </c>
      <c r="V12" s="132">
        <v>3</v>
      </c>
      <c r="W12" s="133">
        <v>3</v>
      </c>
      <c r="X12" s="132">
        <v>7</v>
      </c>
      <c r="Y12" s="133">
        <v>7</v>
      </c>
      <c r="Z12" s="132"/>
      <c r="AA12" s="133"/>
      <c r="AB12" s="342">
        <f t="shared" si="0"/>
        <v>77</v>
      </c>
      <c r="AC12" s="135">
        <f t="shared" si="0"/>
        <v>86</v>
      </c>
      <c r="AD12" s="60"/>
    </row>
    <row r="13" spans="1:30" s="13" customFormat="1" ht="21.9" customHeight="1" x14ac:dyDescent="0.25">
      <c r="A13" s="60"/>
      <c r="B13" s="130"/>
      <c r="C13" s="299" t="s">
        <v>347</v>
      </c>
      <c r="D13" s="132">
        <f>_xlfn.IFNA(VLOOKUP(C13,'[1]B01800 (2)'!$B$8:$L$319,11,0),0)</f>
        <v>14</v>
      </c>
      <c r="E13" s="133">
        <f>_xlfn.IFNA(VLOOKUP(C13,'[1]B01800 (2)'!$B$5:$D$319,3,0),0)</f>
        <v>14</v>
      </c>
      <c r="F13" s="132">
        <v>31</v>
      </c>
      <c r="G13" s="133">
        <v>31</v>
      </c>
      <c r="H13" s="132">
        <v>50</v>
      </c>
      <c r="I13" s="133">
        <v>50</v>
      </c>
      <c r="J13" s="132">
        <v>6</v>
      </c>
      <c r="K13" s="133">
        <v>6</v>
      </c>
      <c r="L13" s="132">
        <v>16</v>
      </c>
      <c r="M13" s="133">
        <v>17</v>
      </c>
      <c r="N13" s="132">
        <v>50</v>
      </c>
      <c r="O13" s="133">
        <v>50</v>
      </c>
      <c r="P13" s="132">
        <v>17</v>
      </c>
      <c r="Q13" s="133">
        <v>17</v>
      </c>
      <c r="R13" s="132">
        <v>16</v>
      </c>
      <c r="S13" s="133">
        <v>16</v>
      </c>
      <c r="T13" s="132">
        <v>6</v>
      </c>
      <c r="U13" s="133">
        <v>6</v>
      </c>
      <c r="V13" s="132">
        <v>53</v>
      </c>
      <c r="W13" s="133">
        <v>53</v>
      </c>
      <c r="X13" s="132">
        <v>10</v>
      </c>
      <c r="Y13" s="133">
        <v>11</v>
      </c>
      <c r="Z13" s="132"/>
      <c r="AA13" s="133"/>
      <c r="AB13" s="342">
        <f t="shared" si="0"/>
        <v>269</v>
      </c>
      <c r="AC13" s="135">
        <f t="shared" si="0"/>
        <v>271</v>
      </c>
      <c r="AD13" s="60"/>
    </row>
    <row r="14" spans="1:30" s="13" customFormat="1" ht="21.9" customHeight="1" x14ac:dyDescent="0.25">
      <c r="A14" s="60"/>
      <c r="B14" s="130"/>
      <c r="C14" s="300" t="s">
        <v>348</v>
      </c>
      <c r="D14" s="132">
        <f>_xlfn.IFNA(VLOOKUP(C14,'[1]B01800 (2)'!$B$8:$L$319,11,0),0)</f>
        <v>6</v>
      </c>
      <c r="E14" s="133">
        <f>_xlfn.IFNA(VLOOKUP(C14,'[1]B01800 (2)'!$B$5:$D$319,3,0),0)</f>
        <v>7</v>
      </c>
      <c r="F14" s="132">
        <v>10</v>
      </c>
      <c r="G14" s="133">
        <v>11</v>
      </c>
      <c r="H14" s="132">
        <v>28</v>
      </c>
      <c r="I14" s="133">
        <v>28</v>
      </c>
      <c r="J14" s="132">
        <v>8</v>
      </c>
      <c r="K14" s="133">
        <v>9</v>
      </c>
      <c r="L14" s="132">
        <v>2</v>
      </c>
      <c r="M14" s="133">
        <v>4</v>
      </c>
      <c r="N14" s="132">
        <v>13</v>
      </c>
      <c r="O14" s="133">
        <v>13</v>
      </c>
      <c r="P14" s="132">
        <v>28</v>
      </c>
      <c r="Q14" s="133">
        <v>29</v>
      </c>
      <c r="R14" s="132">
        <v>12</v>
      </c>
      <c r="S14" s="133">
        <v>12</v>
      </c>
      <c r="T14" s="132">
        <v>7</v>
      </c>
      <c r="U14" s="133">
        <v>7</v>
      </c>
      <c r="V14" s="132">
        <v>12</v>
      </c>
      <c r="W14" s="133">
        <v>12</v>
      </c>
      <c r="X14" s="132">
        <v>22</v>
      </c>
      <c r="Y14" s="133">
        <v>22</v>
      </c>
      <c r="Z14" s="132"/>
      <c r="AA14" s="133"/>
      <c r="AB14" s="342">
        <f t="shared" si="0"/>
        <v>148</v>
      </c>
      <c r="AC14" s="135">
        <f t="shared" si="0"/>
        <v>154</v>
      </c>
      <c r="AD14" s="60"/>
    </row>
    <row r="15" spans="1:30" s="13" customFormat="1" ht="21.9" customHeight="1" thickBot="1" x14ac:dyDescent="0.3">
      <c r="A15" s="60"/>
      <c r="B15" s="139"/>
      <c r="C15" s="301" t="s">
        <v>349</v>
      </c>
      <c r="D15" s="143">
        <f>_xlfn.IFNA(VLOOKUP(C15,'[1]B01800 (2)'!$B$8:$L$319,11,0),0)</f>
        <v>13</v>
      </c>
      <c r="E15" s="150">
        <f>_xlfn.IFNA(VLOOKUP(C15,'[1]B01800 (2)'!$B$5:$D$319,3,0),0)</f>
        <v>13</v>
      </c>
      <c r="F15" s="143">
        <v>14</v>
      </c>
      <c r="G15" s="150">
        <v>22</v>
      </c>
      <c r="H15" s="143">
        <v>11</v>
      </c>
      <c r="I15" s="150">
        <v>11</v>
      </c>
      <c r="J15" s="143">
        <v>10</v>
      </c>
      <c r="K15" s="150">
        <v>10</v>
      </c>
      <c r="L15" s="143">
        <v>3</v>
      </c>
      <c r="M15" s="150">
        <v>3</v>
      </c>
      <c r="N15" s="143">
        <v>7</v>
      </c>
      <c r="O15" s="150">
        <v>7</v>
      </c>
      <c r="P15" s="143">
        <v>15</v>
      </c>
      <c r="Q15" s="150">
        <v>15</v>
      </c>
      <c r="R15" s="143">
        <v>10</v>
      </c>
      <c r="S15" s="150">
        <v>12</v>
      </c>
      <c r="T15" s="143">
        <v>13</v>
      </c>
      <c r="U15" s="150">
        <v>14</v>
      </c>
      <c r="V15" s="143">
        <v>16</v>
      </c>
      <c r="W15" s="150">
        <v>16</v>
      </c>
      <c r="X15" s="143">
        <v>9</v>
      </c>
      <c r="Y15" s="150">
        <v>9</v>
      </c>
      <c r="Z15" s="143"/>
      <c r="AA15" s="339"/>
      <c r="AB15" s="343">
        <f t="shared" si="0"/>
        <v>121</v>
      </c>
      <c r="AC15" s="140">
        <f>SUM(E15,G15,I15,K15,M15,O15,Q15,S15,U15,W15,Y15,AA15)</f>
        <v>132</v>
      </c>
      <c r="AD15" s="60"/>
    </row>
    <row r="16" spans="1:30" s="13" customFormat="1" ht="21.9" customHeight="1" x14ac:dyDescent="0.25">
      <c r="A16" s="60"/>
      <c r="B16" s="130"/>
      <c r="C16" s="297" t="s">
        <v>350</v>
      </c>
      <c r="D16" s="132">
        <f>_xlfn.IFNA(VLOOKUP(C16,'[1]B01800 (2)'!$B$8:$L$319,11,0),0)</f>
        <v>0</v>
      </c>
      <c r="E16" s="133">
        <f>_xlfn.IFNA(VLOOKUP(C16,'[1]B01800 (2)'!$B$5:$D$319,3,0),0)</f>
        <v>0</v>
      </c>
      <c r="F16" s="132">
        <v>2</v>
      </c>
      <c r="G16" s="133">
        <v>2</v>
      </c>
      <c r="H16" s="132">
        <v>19</v>
      </c>
      <c r="I16" s="133">
        <v>19</v>
      </c>
      <c r="J16" s="132">
        <v>4</v>
      </c>
      <c r="K16" s="133">
        <v>4</v>
      </c>
      <c r="L16" s="132">
        <v>2</v>
      </c>
      <c r="M16" s="133">
        <v>2</v>
      </c>
      <c r="N16" s="132">
        <v>5</v>
      </c>
      <c r="O16" s="133">
        <v>5</v>
      </c>
      <c r="P16" s="132">
        <v>3</v>
      </c>
      <c r="Q16" s="133">
        <v>3</v>
      </c>
      <c r="R16" s="132">
        <v>2</v>
      </c>
      <c r="S16" s="133">
        <v>2</v>
      </c>
      <c r="T16" s="132">
        <v>4</v>
      </c>
      <c r="U16" s="133">
        <v>4</v>
      </c>
      <c r="V16" s="132">
        <v>4</v>
      </c>
      <c r="W16" s="133">
        <v>5</v>
      </c>
      <c r="X16" s="132">
        <v>5</v>
      </c>
      <c r="Y16" s="133">
        <v>5</v>
      </c>
      <c r="Z16" s="132"/>
      <c r="AA16" s="133"/>
      <c r="AB16" s="341">
        <f t="shared" si="0"/>
        <v>50</v>
      </c>
      <c r="AC16" s="134">
        <f t="shared" si="0"/>
        <v>51</v>
      </c>
      <c r="AD16" s="60"/>
    </row>
    <row r="17" spans="1:30" s="13" customFormat="1" ht="21.9" customHeight="1" x14ac:dyDescent="0.25">
      <c r="A17" s="60"/>
      <c r="B17" s="136" t="s">
        <v>116</v>
      </c>
      <c r="C17" s="297" t="s">
        <v>351</v>
      </c>
      <c r="D17" s="132">
        <f>_xlfn.IFNA(VLOOKUP(C17,'[1]B01800 (2)'!$B$8:$L$319,11,0),0)</f>
        <v>0</v>
      </c>
      <c r="E17" s="133">
        <f>_xlfn.IFNA(VLOOKUP(C17,'[1]B01800 (2)'!$B$5:$D$319,3,0),0)</f>
        <v>0</v>
      </c>
      <c r="F17" s="132">
        <v>0</v>
      </c>
      <c r="G17" s="133">
        <v>0</v>
      </c>
      <c r="H17" s="132">
        <v>0</v>
      </c>
      <c r="I17" s="133">
        <v>0</v>
      </c>
      <c r="J17" s="132">
        <v>1</v>
      </c>
      <c r="K17" s="133">
        <v>1</v>
      </c>
      <c r="L17" s="132">
        <v>0</v>
      </c>
      <c r="M17" s="133">
        <v>0</v>
      </c>
      <c r="N17" s="132">
        <v>0</v>
      </c>
      <c r="O17" s="133">
        <v>0</v>
      </c>
      <c r="P17" s="132">
        <v>0</v>
      </c>
      <c r="Q17" s="133">
        <v>0</v>
      </c>
      <c r="R17" s="132">
        <v>0</v>
      </c>
      <c r="S17" s="133">
        <v>0</v>
      </c>
      <c r="T17" s="132">
        <v>0</v>
      </c>
      <c r="U17" s="133">
        <v>0</v>
      </c>
      <c r="V17" s="132">
        <v>1</v>
      </c>
      <c r="W17" s="133">
        <v>1</v>
      </c>
      <c r="X17" s="132">
        <v>2</v>
      </c>
      <c r="Y17" s="133">
        <v>2</v>
      </c>
      <c r="Z17" s="132"/>
      <c r="AA17" s="133"/>
      <c r="AB17" s="342">
        <f t="shared" si="0"/>
        <v>4</v>
      </c>
      <c r="AC17" s="135">
        <f t="shared" si="0"/>
        <v>4</v>
      </c>
      <c r="AD17" s="60"/>
    </row>
    <row r="18" spans="1:30" s="13" customFormat="1" ht="21.75" customHeight="1" thickBot="1" x14ac:dyDescent="0.3">
      <c r="A18" s="60"/>
      <c r="B18" s="331"/>
      <c r="C18" s="302" t="s">
        <v>352</v>
      </c>
      <c r="D18" s="143">
        <f>_xlfn.IFNA(VLOOKUP(C18,'[1]B01800 (2)'!$B$8:$L$319,11,0),0)</f>
        <v>0</v>
      </c>
      <c r="E18" s="150">
        <f>_xlfn.IFNA(VLOOKUP(C18,'[1]B01800 (2)'!$B$5:$D$319,3,0),0)</f>
        <v>0</v>
      </c>
      <c r="F18" s="143">
        <v>1</v>
      </c>
      <c r="G18" s="150">
        <v>1</v>
      </c>
      <c r="H18" s="143">
        <v>2</v>
      </c>
      <c r="I18" s="150">
        <v>2</v>
      </c>
      <c r="J18" s="143">
        <v>2</v>
      </c>
      <c r="K18" s="150">
        <v>2</v>
      </c>
      <c r="L18" s="143">
        <v>0</v>
      </c>
      <c r="M18" s="150">
        <v>0</v>
      </c>
      <c r="N18" s="143">
        <v>1</v>
      </c>
      <c r="O18" s="150">
        <v>1</v>
      </c>
      <c r="P18" s="143">
        <v>15</v>
      </c>
      <c r="Q18" s="150">
        <v>15</v>
      </c>
      <c r="R18" s="143">
        <v>0</v>
      </c>
      <c r="S18" s="150">
        <v>0</v>
      </c>
      <c r="T18" s="143">
        <v>0</v>
      </c>
      <c r="U18" s="150">
        <v>0</v>
      </c>
      <c r="V18" s="143">
        <v>0</v>
      </c>
      <c r="W18" s="150">
        <v>0</v>
      </c>
      <c r="X18" s="143">
        <v>1</v>
      </c>
      <c r="Y18" s="150">
        <v>1</v>
      </c>
      <c r="Z18" s="143"/>
      <c r="AA18" s="339"/>
      <c r="AB18" s="343">
        <f t="shared" si="0"/>
        <v>22</v>
      </c>
      <c r="AC18" s="140">
        <f t="shared" si="0"/>
        <v>22</v>
      </c>
      <c r="AD18" s="60"/>
    </row>
    <row r="19" spans="1:30" s="13" customFormat="1" ht="21.9" customHeight="1" thickBot="1" x14ac:dyDescent="0.3">
      <c r="A19" s="60"/>
      <c r="B19" s="332" t="s">
        <v>117</v>
      </c>
      <c r="C19" s="298" t="s">
        <v>353</v>
      </c>
      <c r="D19" s="320">
        <f>_xlfn.IFNA(VLOOKUP(C19,'[1]B01800 (2)'!$B$8:$L$319,11,0),0)</f>
        <v>2</v>
      </c>
      <c r="E19" s="322">
        <f>_xlfn.IFNA(VLOOKUP(C19,'[1]B01800 (2)'!$B$5:$D$319,3,0),0)</f>
        <v>2</v>
      </c>
      <c r="F19" s="320">
        <v>5</v>
      </c>
      <c r="G19" s="322">
        <v>5</v>
      </c>
      <c r="H19" s="320">
        <v>4</v>
      </c>
      <c r="I19" s="322">
        <v>4</v>
      </c>
      <c r="J19" s="320">
        <v>1</v>
      </c>
      <c r="K19" s="322">
        <v>1</v>
      </c>
      <c r="L19" s="320">
        <v>5</v>
      </c>
      <c r="M19" s="322">
        <v>5</v>
      </c>
      <c r="N19" s="320">
        <v>1</v>
      </c>
      <c r="O19" s="322">
        <v>2</v>
      </c>
      <c r="P19" s="320">
        <v>2</v>
      </c>
      <c r="Q19" s="322">
        <v>2</v>
      </c>
      <c r="R19" s="320">
        <v>2</v>
      </c>
      <c r="S19" s="322">
        <v>2</v>
      </c>
      <c r="T19" s="320">
        <v>3</v>
      </c>
      <c r="U19" s="322">
        <v>3</v>
      </c>
      <c r="V19" s="320">
        <v>3</v>
      </c>
      <c r="W19" s="322">
        <v>3</v>
      </c>
      <c r="X19" s="320">
        <v>8</v>
      </c>
      <c r="Y19" s="322">
        <v>8</v>
      </c>
      <c r="Z19" s="320"/>
      <c r="AA19" s="340"/>
      <c r="AB19" s="344">
        <f t="shared" si="0"/>
        <v>36</v>
      </c>
      <c r="AC19" s="145">
        <f>SUM(E19,G19,I19,K19,M19,O19,Q19,S19,U19,W19,Y19,AA19)</f>
        <v>37</v>
      </c>
      <c r="AD19" s="60"/>
    </row>
    <row r="20" spans="1:30" s="13" customFormat="1" ht="21.9" customHeight="1" x14ac:dyDescent="0.25">
      <c r="A20" s="60"/>
      <c r="B20" s="136" t="s">
        <v>118</v>
      </c>
      <c r="C20" s="306" t="s">
        <v>354</v>
      </c>
      <c r="D20" s="132">
        <f>_xlfn.IFNA(VLOOKUP(C20,'[1]B01800 (2)'!$B$8:$L$319,11,0),0)</f>
        <v>5</v>
      </c>
      <c r="E20" s="133">
        <f>_xlfn.IFNA(VLOOKUP(C20,'[1]B01800 (2)'!$B$5:$D$319,3,0),0)</f>
        <v>5</v>
      </c>
      <c r="F20" s="132">
        <v>2</v>
      </c>
      <c r="G20" s="133">
        <v>2</v>
      </c>
      <c r="H20" s="132">
        <v>5</v>
      </c>
      <c r="I20" s="133">
        <v>5</v>
      </c>
      <c r="J20" s="132">
        <v>3</v>
      </c>
      <c r="K20" s="133">
        <v>3</v>
      </c>
      <c r="L20" s="132">
        <v>1</v>
      </c>
      <c r="M20" s="133">
        <v>1</v>
      </c>
      <c r="N20" s="132">
        <v>5</v>
      </c>
      <c r="O20" s="133">
        <v>6</v>
      </c>
      <c r="P20" s="132">
        <v>4</v>
      </c>
      <c r="Q20" s="133">
        <v>4</v>
      </c>
      <c r="R20" s="132">
        <v>6</v>
      </c>
      <c r="S20" s="133">
        <v>6</v>
      </c>
      <c r="T20" s="132">
        <v>5</v>
      </c>
      <c r="U20" s="133">
        <v>5</v>
      </c>
      <c r="V20" s="132">
        <v>2</v>
      </c>
      <c r="W20" s="133">
        <v>2</v>
      </c>
      <c r="X20" s="132">
        <v>10</v>
      </c>
      <c r="Y20" s="133">
        <v>10</v>
      </c>
      <c r="Z20" s="132"/>
      <c r="AA20" s="133"/>
      <c r="AB20" s="341">
        <f t="shared" si="0"/>
        <v>48</v>
      </c>
      <c r="AC20" s="134">
        <f t="shared" si="0"/>
        <v>49</v>
      </c>
      <c r="AD20" s="60"/>
    </row>
    <row r="21" spans="1:30" s="13" customFormat="1" ht="21.9" customHeight="1" thickBot="1" x14ac:dyDescent="0.3">
      <c r="A21" s="60"/>
      <c r="B21" s="139"/>
      <c r="C21" s="336" t="s">
        <v>442</v>
      </c>
      <c r="D21" s="143">
        <f>_xlfn.IFNA(VLOOKUP(C21,'[1]B01800 (2)'!$B$8:$L$319,11,0),0)</f>
        <v>3</v>
      </c>
      <c r="E21" s="150">
        <f>_xlfn.IFNA(VLOOKUP(C21,'[1]B01800 (2)'!$B$5:$D$319,3,0),0)</f>
        <v>3</v>
      </c>
      <c r="F21" s="143">
        <v>0</v>
      </c>
      <c r="G21" s="150">
        <v>0</v>
      </c>
      <c r="H21" s="143">
        <v>2</v>
      </c>
      <c r="I21" s="150">
        <v>2</v>
      </c>
      <c r="J21" s="143">
        <v>0</v>
      </c>
      <c r="K21" s="150">
        <v>0</v>
      </c>
      <c r="L21" s="143">
        <v>1</v>
      </c>
      <c r="M21" s="150">
        <v>1</v>
      </c>
      <c r="N21" s="143">
        <v>0</v>
      </c>
      <c r="O21" s="150">
        <v>0</v>
      </c>
      <c r="P21" s="143">
        <v>1</v>
      </c>
      <c r="Q21" s="150">
        <v>1</v>
      </c>
      <c r="R21" s="143">
        <v>1</v>
      </c>
      <c r="S21" s="150">
        <v>1</v>
      </c>
      <c r="T21" s="143">
        <v>0</v>
      </c>
      <c r="U21" s="150">
        <v>0</v>
      </c>
      <c r="V21" s="143">
        <v>0</v>
      </c>
      <c r="W21" s="150">
        <v>0</v>
      </c>
      <c r="X21" s="143">
        <v>1</v>
      </c>
      <c r="Y21" s="150">
        <v>1</v>
      </c>
      <c r="Z21" s="143"/>
      <c r="AA21" s="339"/>
      <c r="AB21" s="343">
        <f t="shared" si="0"/>
        <v>9</v>
      </c>
      <c r="AC21" s="140">
        <f t="shared" si="0"/>
        <v>9</v>
      </c>
      <c r="AD21" s="60"/>
    </row>
    <row r="22" spans="1:30" s="13" customFormat="1" ht="21.9" customHeight="1" x14ac:dyDescent="0.25">
      <c r="A22" s="60"/>
      <c r="B22" s="130"/>
      <c r="C22" s="306" t="s">
        <v>443</v>
      </c>
      <c r="D22" s="132">
        <f>_xlfn.IFNA(VLOOKUP(C22,'[1]B01800 (2)'!$B$8:$L$319,11,0),0)</f>
        <v>0</v>
      </c>
      <c r="E22" s="133">
        <f>_xlfn.IFNA(VLOOKUP(C22,'[1]B01800 (2)'!$B$5:$D$319,3,0),0)</f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2</v>
      </c>
      <c r="M22" s="133">
        <v>2</v>
      </c>
      <c r="N22" s="132">
        <v>0</v>
      </c>
      <c r="O22" s="133">
        <v>0</v>
      </c>
      <c r="P22" s="132">
        <v>1</v>
      </c>
      <c r="Q22" s="133">
        <v>1</v>
      </c>
      <c r="R22" s="132">
        <v>0</v>
      </c>
      <c r="S22" s="133">
        <v>0</v>
      </c>
      <c r="T22" s="132">
        <v>0</v>
      </c>
      <c r="U22" s="133">
        <v>0</v>
      </c>
      <c r="V22" s="132">
        <v>0</v>
      </c>
      <c r="W22" s="133">
        <v>0</v>
      </c>
      <c r="X22" s="132">
        <v>0</v>
      </c>
      <c r="Y22" s="133">
        <v>0</v>
      </c>
      <c r="Z22" s="132"/>
      <c r="AA22" s="133"/>
      <c r="AB22" s="341">
        <f t="shared" si="0"/>
        <v>3</v>
      </c>
      <c r="AC22" s="134">
        <f t="shared" si="0"/>
        <v>3</v>
      </c>
      <c r="AD22" s="60"/>
    </row>
    <row r="23" spans="1:30" s="13" customFormat="1" ht="21.9" customHeight="1" x14ac:dyDescent="0.25">
      <c r="A23" s="60"/>
      <c r="B23" s="136" t="s">
        <v>119</v>
      </c>
      <c r="C23" s="337" t="s">
        <v>444</v>
      </c>
      <c r="D23" s="132">
        <f>_xlfn.IFNA(VLOOKUP(C23,'[1]B01800 (2)'!$B$8:$L$319,11,0),0)</f>
        <v>0</v>
      </c>
      <c r="E23" s="133">
        <f>_xlfn.IFNA(VLOOKUP(C23,'[1]B01800 (2)'!$B$5:$D$319,3,0),0)</f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2</v>
      </c>
      <c r="K23" s="133">
        <v>2</v>
      </c>
      <c r="L23" s="132">
        <v>0</v>
      </c>
      <c r="M23" s="133">
        <v>0</v>
      </c>
      <c r="N23" s="132">
        <v>0</v>
      </c>
      <c r="O23" s="133">
        <v>0</v>
      </c>
      <c r="P23" s="132">
        <v>0</v>
      </c>
      <c r="Q23" s="133">
        <v>0</v>
      </c>
      <c r="R23" s="132">
        <v>0</v>
      </c>
      <c r="S23" s="133">
        <v>0</v>
      </c>
      <c r="T23" s="132">
        <v>0</v>
      </c>
      <c r="U23" s="133">
        <v>0</v>
      </c>
      <c r="V23" s="132">
        <v>0</v>
      </c>
      <c r="W23" s="133">
        <v>0</v>
      </c>
      <c r="X23" s="132">
        <v>0</v>
      </c>
      <c r="Y23" s="133">
        <v>0</v>
      </c>
      <c r="Z23" s="132"/>
      <c r="AA23" s="133"/>
      <c r="AB23" s="342">
        <f t="shared" si="0"/>
        <v>2</v>
      </c>
      <c r="AC23" s="135">
        <f t="shared" si="0"/>
        <v>2</v>
      </c>
      <c r="AD23" s="60"/>
    </row>
    <row r="24" spans="1:30" s="13" customFormat="1" ht="21.9" customHeight="1" x14ac:dyDescent="0.25">
      <c r="A24" s="60"/>
      <c r="B24" s="130"/>
      <c r="C24" s="298" t="s">
        <v>445</v>
      </c>
      <c r="D24" s="132">
        <f>_xlfn.IFNA(VLOOKUP(C24,'[1]B01800 (2)'!$B$8:$L$319,11,0),0)</f>
        <v>0</v>
      </c>
      <c r="E24" s="133">
        <f>_xlfn.IFNA(VLOOKUP(C24,'[1]B01800 (2)'!$B$5:$D$319,3,0),0)</f>
        <v>0</v>
      </c>
      <c r="F24" s="132">
        <v>0</v>
      </c>
      <c r="G24" s="133">
        <v>0</v>
      </c>
      <c r="H24" s="132">
        <v>1</v>
      </c>
      <c r="I24" s="133">
        <v>1</v>
      </c>
      <c r="J24" s="132">
        <v>0</v>
      </c>
      <c r="K24" s="133">
        <v>0</v>
      </c>
      <c r="L24" s="132">
        <v>0</v>
      </c>
      <c r="M24" s="133">
        <v>0</v>
      </c>
      <c r="N24" s="132">
        <v>0</v>
      </c>
      <c r="O24" s="133">
        <v>0</v>
      </c>
      <c r="P24" s="132">
        <v>0</v>
      </c>
      <c r="Q24" s="133">
        <v>0</v>
      </c>
      <c r="R24" s="132">
        <v>0</v>
      </c>
      <c r="S24" s="133">
        <v>32</v>
      </c>
      <c r="T24" s="132">
        <v>0</v>
      </c>
      <c r="U24" s="133">
        <v>1</v>
      </c>
      <c r="V24" s="132">
        <v>0</v>
      </c>
      <c r="W24" s="133">
        <v>0</v>
      </c>
      <c r="X24" s="132">
        <v>0</v>
      </c>
      <c r="Y24" s="133">
        <v>0</v>
      </c>
      <c r="Z24" s="132"/>
      <c r="AA24" s="133"/>
      <c r="AB24" s="342">
        <f t="shared" si="0"/>
        <v>1</v>
      </c>
      <c r="AC24" s="135">
        <f t="shared" si="0"/>
        <v>34</v>
      </c>
      <c r="AD24" s="60"/>
    </row>
    <row r="25" spans="1:30" s="13" customFormat="1" ht="21.9" customHeight="1" thickBot="1" x14ac:dyDescent="0.3">
      <c r="A25" s="60"/>
      <c r="B25" s="146"/>
      <c r="C25" s="338" t="s">
        <v>446</v>
      </c>
      <c r="D25" s="143">
        <f>_xlfn.IFNA(VLOOKUP(C25,'[1]B01800 (2)'!$B$8:$L$319,11,0),0)</f>
        <v>0</v>
      </c>
      <c r="E25" s="150">
        <f>_xlfn.IFNA(VLOOKUP(C25,'[1]B01800 (2)'!$B$5:$D$319,3,0),0)</f>
        <v>0</v>
      </c>
      <c r="F25" s="143">
        <v>2</v>
      </c>
      <c r="G25" s="150">
        <v>2</v>
      </c>
      <c r="H25" s="143">
        <v>1</v>
      </c>
      <c r="I25" s="150">
        <v>1</v>
      </c>
      <c r="J25" s="143">
        <v>1</v>
      </c>
      <c r="K25" s="150">
        <v>2</v>
      </c>
      <c r="L25" s="143">
        <v>2</v>
      </c>
      <c r="M25" s="150">
        <v>2</v>
      </c>
      <c r="N25" s="143">
        <v>8</v>
      </c>
      <c r="O25" s="150">
        <v>8</v>
      </c>
      <c r="P25" s="143">
        <v>0</v>
      </c>
      <c r="Q25" s="150">
        <v>0</v>
      </c>
      <c r="R25" s="143">
        <v>2</v>
      </c>
      <c r="S25" s="150">
        <v>2</v>
      </c>
      <c r="T25" s="143">
        <v>0</v>
      </c>
      <c r="U25" s="150">
        <v>0</v>
      </c>
      <c r="V25" s="143">
        <v>0</v>
      </c>
      <c r="W25" s="150">
        <v>0</v>
      </c>
      <c r="X25" s="143">
        <v>1</v>
      </c>
      <c r="Y25" s="150">
        <v>1</v>
      </c>
      <c r="Z25" s="143"/>
      <c r="AA25" s="339"/>
      <c r="AB25" s="343">
        <f t="shared" si="0"/>
        <v>17</v>
      </c>
      <c r="AC25" s="140">
        <f t="shared" si="0"/>
        <v>18</v>
      </c>
      <c r="AD25" s="60"/>
    </row>
    <row r="26" spans="1:30" s="13" customFormat="1" ht="21.9" customHeight="1" x14ac:dyDescent="0.25">
      <c r="A26" s="60"/>
      <c r="B26" s="130"/>
      <c r="C26" s="297" t="s">
        <v>447</v>
      </c>
      <c r="D26" s="132">
        <f>_xlfn.IFNA(VLOOKUP(C26,'[1]B01800 (2)'!$B$8:$L$319,11,0),0)</f>
        <v>0</v>
      </c>
      <c r="E26" s="133">
        <f>_xlfn.IFNA(VLOOKUP(C26,'[1]B01800 (2)'!$B$5:$D$319,3,0),0)</f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0</v>
      </c>
      <c r="O26" s="133">
        <v>0</v>
      </c>
      <c r="P26" s="132">
        <v>0</v>
      </c>
      <c r="Q26" s="133">
        <v>0</v>
      </c>
      <c r="R26" s="132">
        <v>0</v>
      </c>
      <c r="S26" s="133">
        <v>0</v>
      </c>
      <c r="T26" s="132">
        <v>0</v>
      </c>
      <c r="U26" s="133">
        <v>0</v>
      </c>
      <c r="V26" s="132">
        <v>0</v>
      </c>
      <c r="W26" s="133">
        <v>0</v>
      </c>
      <c r="X26" s="132">
        <v>0</v>
      </c>
      <c r="Y26" s="133">
        <v>0</v>
      </c>
      <c r="Z26" s="132"/>
      <c r="AA26" s="133"/>
      <c r="AB26" s="341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97" t="s">
        <v>448</v>
      </c>
      <c r="D27" s="132">
        <f>_xlfn.IFNA(VLOOKUP(C27,'[1]B01800 (2)'!$B$8:$L$319,11,0),0)</f>
        <v>0</v>
      </c>
      <c r="E27" s="133">
        <f>_xlfn.IFNA(VLOOKUP(C27,'[1]B01800 (2)'!$B$5:$D$319,3,0),0)</f>
        <v>0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0</v>
      </c>
      <c r="L27" s="132">
        <v>1</v>
      </c>
      <c r="M27" s="133">
        <v>53</v>
      </c>
      <c r="N27" s="132">
        <v>0</v>
      </c>
      <c r="O27" s="133">
        <v>0</v>
      </c>
      <c r="P27" s="132">
        <v>0</v>
      </c>
      <c r="Q27" s="133">
        <v>0</v>
      </c>
      <c r="R27" s="132">
        <v>0</v>
      </c>
      <c r="S27" s="133">
        <v>0</v>
      </c>
      <c r="T27" s="132">
        <v>0</v>
      </c>
      <c r="U27" s="133">
        <v>0</v>
      </c>
      <c r="V27" s="132">
        <v>0</v>
      </c>
      <c r="W27" s="133">
        <v>0</v>
      </c>
      <c r="X27" s="132">
        <v>0</v>
      </c>
      <c r="Y27" s="133">
        <v>0</v>
      </c>
      <c r="Z27" s="132"/>
      <c r="AA27" s="133"/>
      <c r="AB27" s="342">
        <f t="shared" si="0"/>
        <v>1</v>
      </c>
      <c r="AC27" s="135">
        <f t="shared" si="0"/>
        <v>53</v>
      </c>
      <c r="AD27" s="60"/>
    </row>
    <row r="28" spans="1:30" s="13" customFormat="1" ht="21.9" customHeight="1" x14ac:dyDescent="0.25">
      <c r="A28" s="60"/>
      <c r="B28" s="130"/>
      <c r="C28" s="297" t="s">
        <v>449</v>
      </c>
      <c r="D28" s="132">
        <f>_xlfn.IFNA(VLOOKUP(C28,'[1]B01800 (2)'!$B$8:$L$319,11,0),0)</f>
        <v>0</v>
      </c>
      <c r="E28" s="133">
        <f>_xlfn.IFNA(VLOOKUP(C28,'[1]B01800 (2)'!$B$5:$D$319,3,0),0)</f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1</v>
      </c>
      <c r="K28" s="133">
        <v>1</v>
      </c>
      <c r="L28" s="132">
        <v>0</v>
      </c>
      <c r="M28" s="133">
        <v>0</v>
      </c>
      <c r="N28" s="132">
        <v>1</v>
      </c>
      <c r="O28" s="133">
        <v>1</v>
      </c>
      <c r="P28" s="132">
        <v>0</v>
      </c>
      <c r="Q28" s="133">
        <v>0</v>
      </c>
      <c r="R28" s="132">
        <v>0</v>
      </c>
      <c r="S28" s="133">
        <v>1</v>
      </c>
      <c r="T28" s="132">
        <v>0</v>
      </c>
      <c r="U28" s="133">
        <v>0</v>
      </c>
      <c r="V28" s="132">
        <v>1</v>
      </c>
      <c r="W28" s="133">
        <v>1</v>
      </c>
      <c r="X28" s="132">
        <v>1</v>
      </c>
      <c r="Y28" s="133">
        <v>1</v>
      </c>
      <c r="Z28" s="132"/>
      <c r="AA28" s="133"/>
      <c r="AB28" s="342">
        <f t="shared" si="0"/>
        <v>5</v>
      </c>
      <c r="AC28" s="135">
        <f t="shared" si="0"/>
        <v>6</v>
      </c>
      <c r="AD28" s="60"/>
    </row>
    <row r="29" spans="1:30" s="13" customFormat="1" ht="21.9" customHeight="1" thickBot="1" x14ac:dyDescent="0.3">
      <c r="A29" s="60"/>
      <c r="B29" s="139"/>
      <c r="C29" s="304" t="s">
        <v>355</v>
      </c>
      <c r="D29" s="143">
        <f>_xlfn.IFNA(VLOOKUP(C29,'[1]B01800 (2)'!$B$8:$L$319,11,0),0)</f>
        <v>0</v>
      </c>
      <c r="E29" s="150">
        <f>_xlfn.IFNA(VLOOKUP(C29,'[1]B01800 (2)'!$B$5:$D$319,3,0),0)</f>
        <v>0</v>
      </c>
      <c r="F29" s="143">
        <v>2</v>
      </c>
      <c r="G29" s="150">
        <v>2</v>
      </c>
      <c r="H29" s="143">
        <v>2</v>
      </c>
      <c r="I29" s="150">
        <v>2</v>
      </c>
      <c r="J29" s="143">
        <v>1</v>
      </c>
      <c r="K29" s="150">
        <v>1</v>
      </c>
      <c r="L29" s="143">
        <v>2</v>
      </c>
      <c r="M29" s="150">
        <v>2</v>
      </c>
      <c r="N29" s="143">
        <v>1</v>
      </c>
      <c r="O29" s="150">
        <v>1</v>
      </c>
      <c r="P29" s="143">
        <v>2</v>
      </c>
      <c r="Q29" s="150">
        <v>2</v>
      </c>
      <c r="R29" s="143">
        <v>0</v>
      </c>
      <c r="S29" s="150">
        <v>0</v>
      </c>
      <c r="T29" s="143">
        <v>1</v>
      </c>
      <c r="U29" s="150">
        <v>1</v>
      </c>
      <c r="V29" s="143">
        <v>1</v>
      </c>
      <c r="W29" s="150">
        <v>1</v>
      </c>
      <c r="X29" s="143">
        <v>1</v>
      </c>
      <c r="Y29" s="150">
        <v>2</v>
      </c>
      <c r="Z29" s="143"/>
      <c r="AA29" s="339"/>
      <c r="AB29" s="343">
        <f t="shared" si="0"/>
        <v>13</v>
      </c>
      <c r="AC29" s="140">
        <f t="shared" si="0"/>
        <v>14</v>
      </c>
      <c r="AD29" s="60"/>
    </row>
    <row r="30" spans="1:30" s="13" customFormat="1" ht="21.9" customHeight="1" x14ac:dyDescent="0.25">
      <c r="A30" s="60"/>
      <c r="B30" s="130"/>
      <c r="C30" s="297" t="s">
        <v>356</v>
      </c>
      <c r="D30" s="132">
        <f>_xlfn.IFNA(VLOOKUP(C30,'[1]B01800 (2)'!$B$8:$L$319,11,0),0)</f>
        <v>1</v>
      </c>
      <c r="E30" s="133">
        <f>_xlfn.IFNA(VLOOKUP(C30,'[1]B01800 (2)'!$B$5:$D$319,3,0),0)</f>
        <v>1</v>
      </c>
      <c r="F30" s="132">
        <v>3</v>
      </c>
      <c r="G30" s="133">
        <v>3</v>
      </c>
      <c r="H30" s="132">
        <v>1</v>
      </c>
      <c r="I30" s="133">
        <v>1</v>
      </c>
      <c r="J30" s="132">
        <v>2</v>
      </c>
      <c r="K30" s="133">
        <v>4</v>
      </c>
      <c r="L30" s="132">
        <v>1</v>
      </c>
      <c r="M30" s="133">
        <v>2</v>
      </c>
      <c r="N30" s="132">
        <v>1</v>
      </c>
      <c r="O30" s="133">
        <v>3</v>
      </c>
      <c r="P30" s="132">
        <v>0</v>
      </c>
      <c r="Q30" s="133">
        <v>0</v>
      </c>
      <c r="R30" s="132">
        <v>1</v>
      </c>
      <c r="S30" s="133">
        <v>1</v>
      </c>
      <c r="T30" s="132">
        <v>3</v>
      </c>
      <c r="U30" s="133">
        <v>3</v>
      </c>
      <c r="V30" s="132">
        <v>1</v>
      </c>
      <c r="W30" s="133">
        <v>1</v>
      </c>
      <c r="X30" s="132">
        <v>2</v>
      </c>
      <c r="Y30" s="133">
        <v>2</v>
      </c>
      <c r="Z30" s="132"/>
      <c r="AA30" s="133"/>
      <c r="AB30" s="341">
        <f t="shared" si="0"/>
        <v>16</v>
      </c>
      <c r="AC30" s="134">
        <f t="shared" si="0"/>
        <v>21</v>
      </c>
      <c r="AD30" s="60"/>
    </row>
    <row r="31" spans="1:30" s="13" customFormat="1" ht="21.9" customHeight="1" x14ac:dyDescent="0.25">
      <c r="A31" s="60"/>
      <c r="B31" s="136" t="s">
        <v>121</v>
      </c>
      <c r="C31" s="297" t="s">
        <v>402</v>
      </c>
      <c r="D31" s="132">
        <f>_xlfn.IFNA(VLOOKUP(C31,'[1]B01800 (2)'!$B$8:$L$319,11,0),0)</f>
        <v>1</v>
      </c>
      <c r="E31" s="133">
        <f>_xlfn.IFNA(VLOOKUP(C31,'[1]B01800 (2)'!$B$5:$D$319,3,0),0)</f>
        <v>1</v>
      </c>
      <c r="F31" s="132">
        <v>0</v>
      </c>
      <c r="G31" s="133">
        <v>0</v>
      </c>
      <c r="H31" s="132">
        <v>2</v>
      </c>
      <c r="I31" s="133">
        <v>2</v>
      </c>
      <c r="J31" s="132">
        <v>1</v>
      </c>
      <c r="K31" s="133">
        <v>1</v>
      </c>
      <c r="L31" s="132">
        <v>1</v>
      </c>
      <c r="M31" s="133">
        <v>1</v>
      </c>
      <c r="N31" s="132">
        <v>2</v>
      </c>
      <c r="O31" s="133">
        <v>2</v>
      </c>
      <c r="P31" s="132">
        <v>0</v>
      </c>
      <c r="Q31" s="133">
        <v>0</v>
      </c>
      <c r="R31" s="132">
        <v>0</v>
      </c>
      <c r="S31" s="133">
        <v>0</v>
      </c>
      <c r="T31" s="132">
        <v>1</v>
      </c>
      <c r="U31" s="133">
        <v>1</v>
      </c>
      <c r="V31" s="132">
        <v>1</v>
      </c>
      <c r="W31" s="133">
        <v>1</v>
      </c>
      <c r="X31" s="132">
        <v>2</v>
      </c>
      <c r="Y31" s="133">
        <v>2</v>
      </c>
      <c r="Z31" s="132"/>
      <c r="AA31" s="133"/>
      <c r="AB31" s="342">
        <f t="shared" si="0"/>
        <v>11</v>
      </c>
      <c r="AC31" s="135">
        <f t="shared" si="0"/>
        <v>11</v>
      </c>
      <c r="AD31" s="60"/>
    </row>
    <row r="32" spans="1:30" s="13" customFormat="1" ht="21.9" customHeight="1" thickBot="1" x14ac:dyDescent="0.3">
      <c r="A32" s="60"/>
      <c r="B32" s="130"/>
      <c r="C32" s="298" t="s">
        <v>357</v>
      </c>
      <c r="D32" s="132">
        <f>_xlfn.IFNA(VLOOKUP(C32,'[1]B01800 (2)'!$B$8:$L$319,11,0),0)</f>
        <v>0</v>
      </c>
      <c r="E32" s="133">
        <f>_xlfn.IFNA(VLOOKUP(C32,'[1]B01800 (2)'!$B$5:$D$319,3,0),0)</f>
        <v>0</v>
      </c>
      <c r="F32" s="132">
        <v>0</v>
      </c>
      <c r="G32" s="133">
        <v>0</v>
      </c>
      <c r="H32" s="132">
        <v>1</v>
      </c>
      <c r="I32" s="133">
        <v>1</v>
      </c>
      <c r="J32" s="132">
        <v>1</v>
      </c>
      <c r="K32" s="133">
        <v>1</v>
      </c>
      <c r="L32" s="132">
        <v>0</v>
      </c>
      <c r="M32" s="133">
        <v>0</v>
      </c>
      <c r="N32" s="132">
        <v>0</v>
      </c>
      <c r="O32" s="133">
        <v>0</v>
      </c>
      <c r="P32" s="132">
        <v>1</v>
      </c>
      <c r="Q32" s="133">
        <v>1</v>
      </c>
      <c r="R32" s="132">
        <v>0</v>
      </c>
      <c r="S32" s="133">
        <v>0</v>
      </c>
      <c r="T32" s="132">
        <v>1</v>
      </c>
      <c r="U32" s="133">
        <v>1</v>
      </c>
      <c r="V32" s="132">
        <v>0</v>
      </c>
      <c r="W32" s="133">
        <v>0</v>
      </c>
      <c r="X32" s="132">
        <v>0</v>
      </c>
      <c r="Y32" s="133">
        <v>0</v>
      </c>
      <c r="Z32" s="132"/>
      <c r="AA32" s="133"/>
      <c r="AB32" s="345">
        <f t="shared" si="0"/>
        <v>4</v>
      </c>
      <c r="AC32" s="147">
        <f t="shared" si="0"/>
        <v>4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令和７年１１月分</v>
      </c>
      <c r="C34" s="60"/>
      <c r="D34" s="60" t="s">
        <v>419</v>
      </c>
      <c r="E34" s="60" t="s">
        <v>420</v>
      </c>
      <c r="F34" s="60"/>
      <c r="G34" s="60"/>
      <c r="H34" s="310"/>
      <c r="I34" s="31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7" t="s">
        <v>391</v>
      </c>
      <c r="D36" s="132">
        <f>_xlfn.IFNA(VLOOKUP(C36,'[1]B01800 (2)'!$B$8:$L$319,11,0),0)</f>
        <v>0</v>
      </c>
      <c r="E36" s="133">
        <f>_xlfn.IFNA(VLOOKUP(C36,'[1]B01800 (2)'!$B$5:$D$319,3,0),0)</f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319">
        <v>0</v>
      </c>
      <c r="N36" s="132">
        <v>0</v>
      </c>
      <c r="O36" s="133">
        <v>0</v>
      </c>
      <c r="P36" s="132">
        <v>0</v>
      </c>
      <c r="Q36" s="319">
        <v>0</v>
      </c>
      <c r="R36" s="132">
        <v>1</v>
      </c>
      <c r="S36" s="319">
        <v>1</v>
      </c>
      <c r="T36" s="132">
        <v>0</v>
      </c>
      <c r="U36" s="319">
        <v>0</v>
      </c>
      <c r="V36" s="132">
        <v>0</v>
      </c>
      <c r="W36" s="319">
        <v>0</v>
      </c>
      <c r="X36" s="132">
        <v>0</v>
      </c>
      <c r="Y36" s="319">
        <v>0</v>
      </c>
      <c r="Z36" s="132"/>
      <c r="AA36" s="346"/>
      <c r="AB36" s="341">
        <f>SUM(D36,F36,H36,J36,L36,N36,P36,R36,T36,V36,X36,Z36)</f>
        <v>1</v>
      </c>
      <c r="AC36" s="134">
        <f>SUM(E36,G36,I36,K36,M36,O36,Q36,S36,U36,W36,Y36,AA36)</f>
        <v>1</v>
      </c>
      <c r="AD36" s="60"/>
    </row>
    <row r="37" spans="1:30" s="13" customFormat="1" ht="21.9" customHeight="1" x14ac:dyDescent="0.25">
      <c r="A37" s="60"/>
      <c r="B37" s="149" t="s">
        <v>123</v>
      </c>
      <c r="C37" s="297" t="s">
        <v>392</v>
      </c>
      <c r="D37" s="132">
        <f>_xlfn.IFNA(VLOOKUP(C37,'[1]B01800 (2)'!$B$8:$L$319,11,0),0)</f>
        <v>0</v>
      </c>
      <c r="E37" s="133">
        <f>_xlfn.IFNA(VLOOKUP(C37,'[1]B01800 (2)'!$B$5:$D$319,3,0),0)</f>
        <v>0</v>
      </c>
      <c r="F37" s="132">
        <v>0</v>
      </c>
      <c r="G37" s="133">
        <v>0</v>
      </c>
      <c r="H37" s="132">
        <v>1</v>
      </c>
      <c r="I37" s="133">
        <v>1</v>
      </c>
      <c r="J37" s="132">
        <v>0</v>
      </c>
      <c r="K37" s="133">
        <v>0</v>
      </c>
      <c r="L37" s="132">
        <v>0</v>
      </c>
      <c r="M37" s="319">
        <v>0</v>
      </c>
      <c r="N37" s="132">
        <v>0</v>
      </c>
      <c r="O37" s="133">
        <v>0</v>
      </c>
      <c r="P37" s="132">
        <v>0</v>
      </c>
      <c r="Q37" s="319">
        <v>0</v>
      </c>
      <c r="R37" s="132">
        <v>0</v>
      </c>
      <c r="S37" s="319">
        <v>0</v>
      </c>
      <c r="T37" s="132">
        <v>0</v>
      </c>
      <c r="U37" s="319">
        <v>0</v>
      </c>
      <c r="V37" s="132">
        <v>0</v>
      </c>
      <c r="W37" s="319">
        <v>0</v>
      </c>
      <c r="X37" s="132">
        <v>0</v>
      </c>
      <c r="Y37" s="319">
        <v>0</v>
      </c>
      <c r="Z37" s="132"/>
      <c r="AA37" s="346"/>
      <c r="AB37" s="342">
        <f>SUM(D37,F37,H37,J37,L37,N37,P37,R37,T37,V37,X37,Z37)</f>
        <v>1</v>
      </c>
      <c r="AC37" s="135">
        <f t="shared" ref="AC37:AC64" si="1">SUM(E37,G37,I37,K37,M37,O37,Q37,S37,U37,W37,Y37,AA37)</f>
        <v>1</v>
      </c>
      <c r="AD37" s="60"/>
    </row>
    <row r="38" spans="1:30" s="13" customFormat="1" ht="21.9" customHeight="1" x14ac:dyDescent="0.25">
      <c r="A38" s="60"/>
      <c r="B38" s="130"/>
      <c r="C38" s="297" t="s">
        <v>393</v>
      </c>
      <c r="D38" s="132">
        <f>_xlfn.IFNA(VLOOKUP(C38,'[1]B01800 (2)'!$B$8:$L$319,11,0),0)</f>
        <v>0</v>
      </c>
      <c r="E38" s="133">
        <f>_xlfn.IFNA(VLOOKUP(C38,'[1]B01800 (2)'!$B$5:$D$319,3,0),0)</f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319">
        <v>0</v>
      </c>
      <c r="N38" s="132">
        <v>0</v>
      </c>
      <c r="O38" s="133">
        <v>0</v>
      </c>
      <c r="P38" s="132">
        <v>0</v>
      </c>
      <c r="Q38" s="319">
        <v>0</v>
      </c>
      <c r="R38" s="132">
        <v>0</v>
      </c>
      <c r="S38" s="319">
        <v>0</v>
      </c>
      <c r="T38" s="132">
        <v>0</v>
      </c>
      <c r="U38" s="319">
        <v>0</v>
      </c>
      <c r="V38" s="132">
        <v>0</v>
      </c>
      <c r="W38" s="319">
        <v>0</v>
      </c>
      <c r="X38" s="132">
        <v>0</v>
      </c>
      <c r="Y38" s="319">
        <v>0</v>
      </c>
      <c r="Z38" s="132"/>
      <c r="AA38" s="346"/>
      <c r="AB38" s="342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4" t="s">
        <v>358</v>
      </c>
      <c r="D39" s="143">
        <f>_xlfn.IFNA(VLOOKUP(C39,'[1]B01800 (2)'!$B$8:$L$319,11,0),0)</f>
        <v>1</v>
      </c>
      <c r="E39" s="150">
        <f>_xlfn.IFNA(VLOOKUP(C39,'[1]B01800 (2)'!$B$5:$D$319,3,0),0)</f>
        <v>2</v>
      </c>
      <c r="F39" s="143">
        <v>2</v>
      </c>
      <c r="G39" s="150">
        <v>2</v>
      </c>
      <c r="H39" s="143">
        <v>8</v>
      </c>
      <c r="I39" s="150">
        <v>8</v>
      </c>
      <c r="J39" s="143">
        <v>2</v>
      </c>
      <c r="K39" s="150">
        <v>2</v>
      </c>
      <c r="L39" s="143">
        <v>2</v>
      </c>
      <c r="M39" s="321">
        <v>2</v>
      </c>
      <c r="N39" s="143">
        <v>2</v>
      </c>
      <c r="O39" s="150">
        <v>2</v>
      </c>
      <c r="P39" s="143">
        <v>2</v>
      </c>
      <c r="Q39" s="321">
        <v>2</v>
      </c>
      <c r="R39" s="143">
        <v>2</v>
      </c>
      <c r="S39" s="321">
        <v>2</v>
      </c>
      <c r="T39" s="143">
        <v>2</v>
      </c>
      <c r="U39" s="321">
        <v>2</v>
      </c>
      <c r="V39" s="143">
        <v>3</v>
      </c>
      <c r="W39" s="321">
        <v>3</v>
      </c>
      <c r="X39" s="143">
        <v>2</v>
      </c>
      <c r="Y39" s="321">
        <v>2</v>
      </c>
      <c r="Z39" s="143"/>
      <c r="AA39" s="347"/>
      <c r="AB39" s="343">
        <f t="shared" si="2"/>
        <v>28</v>
      </c>
      <c r="AC39" s="140">
        <f t="shared" si="1"/>
        <v>29</v>
      </c>
      <c r="AD39" s="60"/>
    </row>
    <row r="40" spans="1:30" s="13" customFormat="1" ht="21.9" customHeight="1" x14ac:dyDescent="0.25">
      <c r="A40" s="60"/>
      <c r="B40" s="151"/>
      <c r="C40" s="305" t="s">
        <v>359</v>
      </c>
      <c r="D40" s="132">
        <f>_xlfn.IFNA(VLOOKUP(C40,'[1]B01800 (2)'!$B$8:$L$319,11,0),0)</f>
        <v>7</v>
      </c>
      <c r="E40" s="133">
        <f>_xlfn.IFNA(VLOOKUP(C40,'[1]B01800 (2)'!$B$5:$D$319,3,0),0)</f>
        <v>9</v>
      </c>
      <c r="F40" s="132">
        <v>20</v>
      </c>
      <c r="G40" s="133">
        <v>22</v>
      </c>
      <c r="H40" s="132">
        <v>49</v>
      </c>
      <c r="I40" s="133">
        <v>50</v>
      </c>
      <c r="J40" s="132">
        <v>12</v>
      </c>
      <c r="K40" s="133">
        <v>12</v>
      </c>
      <c r="L40" s="132">
        <v>7</v>
      </c>
      <c r="M40" s="319">
        <v>8</v>
      </c>
      <c r="N40" s="132">
        <v>14</v>
      </c>
      <c r="O40" s="133">
        <v>14</v>
      </c>
      <c r="P40" s="132">
        <v>6</v>
      </c>
      <c r="Q40" s="319">
        <v>7</v>
      </c>
      <c r="R40" s="132">
        <v>4</v>
      </c>
      <c r="S40" s="319">
        <v>4</v>
      </c>
      <c r="T40" s="132">
        <v>10</v>
      </c>
      <c r="U40" s="319">
        <v>11</v>
      </c>
      <c r="V40" s="132">
        <v>14</v>
      </c>
      <c r="W40" s="319">
        <v>14</v>
      </c>
      <c r="X40" s="132">
        <v>11</v>
      </c>
      <c r="Y40" s="319">
        <v>12</v>
      </c>
      <c r="Z40" s="132"/>
      <c r="AA40" s="346"/>
      <c r="AB40" s="341">
        <f t="shared" si="2"/>
        <v>154</v>
      </c>
      <c r="AC40" s="134">
        <f t="shared" si="1"/>
        <v>163</v>
      </c>
      <c r="AD40" s="60"/>
    </row>
    <row r="41" spans="1:30" s="13" customFormat="1" ht="21.9" customHeight="1" x14ac:dyDescent="0.25">
      <c r="A41" s="60"/>
      <c r="B41" s="136" t="s">
        <v>124</v>
      </c>
      <c r="C41" s="300" t="s">
        <v>360</v>
      </c>
      <c r="D41" s="132">
        <f>_xlfn.IFNA(VLOOKUP(C41,'[1]B01800 (2)'!$B$8:$L$319,11,0),0)</f>
        <v>0</v>
      </c>
      <c r="E41" s="133">
        <f>_xlfn.IFNA(VLOOKUP(C41,'[1]B01800 (2)'!$B$5:$D$319,3,0),0)</f>
        <v>0</v>
      </c>
      <c r="F41" s="132">
        <v>3</v>
      </c>
      <c r="G41" s="133">
        <v>3</v>
      </c>
      <c r="H41" s="132">
        <v>4</v>
      </c>
      <c r="I41" s="133">
        <v>4</v>
      </c>
      <c r="J41" s="132">
        <v>1</v>
      </c>
      <c r="K41" s="133">
        <v>1</v>
      </c>
      <c r="L41" s="132">
        <v>0</v>
      </c>
      <c r="M41" s="319">
        <v>0</v>
      </c>
      <c r="N41" s="132">
        <v>0</v>
      </c>
      <c r="O41" s="133">
        <v>0</v>
      </c>
      <c r="P41" s="132">
        <v>4</v>
      </c>
      <c r="Q41" s="319">
        <v>4</v>
      </c>
      <c r="R41" s="132">
        <v>0</v>
      </c>
      <c r="S41" s="319">
        <v>0</v>
      </c>
      <c r="T41" s="132">
        <v>0</v>
      </c>
      <c r="U41" s="319">
        <v>0</v>
      </c>
      <c r="V41" s="132">
        <v>0</v>
      </c>
      <c r="W41" s="319">
        <v>0</v>
      </c>
      <c r="X41" s="132">
        <v>3</v>
      </c>
      <c r="Y41" s="319">
        <v>3</v>
      </c>
      <c r="Z41" s="132"/>
      <c r="AA41" s="346"/>
      <c r="AB41" s="342">
        <f t="shared" si="2"/>
        <v>15</v>
      </c>
      <c r="AC41" s="135">
        <f t="shared" si="1"/>
        <v>15</v>
      </c>
      <c r="AD41" s="60"/>
    </row>
    <row r="42" spans="1:30" s="13" customFormat="1" ht="21.9" customHeight="1" x14ac:dyDescent="0.25">
      <c r="A42" s="60"/>
      <c r="B42" s="130"/>
      <c r="C42" s="297" t="s">
        <v>361</v>
      </c>
      <c r="D42" s="132">
        <f>_xlfn.IFNA(VLOOKUP(C42,'[1]B01800 (2)'!$B$8:$L$319,11,0),0)</f>
        <v>2</v>
      </c>
      <c r="E42" s="133">
        <f>_xlfn.IFNA(VLOOKUP(C42,'[1]B01800 (2)'!$B$5:$D$319,3,0),0)</f>
        <v>2</v>
      </c>
      <c r="F42" s="132">
        <v>0</v>
      </c>
      <c r="G42" s="133">
        <v>0</v>
      </c>
      <c r="H42" s="132">
        <v>2</v>
      </c>
      <c r="I42" s="133">
        <v>2</v>
      </c>
      <c r="J42" s="132">
        <v>0</v>
      </c>
      <c r="K42" s="133">
        <v>0</v>
      </c>
      <c r="L42" s="132">
        <v>0</v>
      </c>
      <c r="M42" s="319">
        <v>0</v>
      </c>
      <c r="N42" s="132">
        <v>1</v>
      </c>
      <c r="O42" s="133">
        <v>1</v>
      </c>
      <c r="P42" s="132">
        <v>0</v>
      </c>
      <c r="Q42" s="319">
        <v>0</v>
      </c>
      <c r="R42" s="132">
        <v>5</v>
      </c>
      <c r="S42" s="319">
        <v>5</v>
      </c>
      <c r="T42" s="132">
        <v>1</v>
      </c>
      <c r="U42" s="319">
        <v>2</v>
      </c>
      <c r="V42" s="132">
        <v>2</v>
      </c>
      <c r="W42" s="319">
        <v>2</v>
      </c>
      <c r="X42" s="132">
        <v>0</v>
      </c>
      <c r="Y42" s="319">
        <v>0</v>
      </c>
      <c r="Z42" s="132"/>
      <c r="AA42" s="346"/>
      <c r="AB42" s="342">
        <f t="shared" si="2"/>
        <v>13</v>
      </c>
      <c r="AC42" s="135">
        <f t="shared" si="1"/>
        <v>14</v>
      </c>
      <c r="AD42" s="60"/>
    </row>
    <row r="43" spans="1:30" s="13" customFormat="1" ht="21.9" customHeight="1" thickBot="1" x14ac:dyDescent="0.3">
      <c r="A43" s="60"/>
      <c r="B43" s="141"/>
      <c r="C43" s="302" t="s">
        <v>362</v>
      </c>
      <c r="D43" s="143">
        <f>_xlfn.IFNA(VLOOKUP(C43,'[1]B01800 (2)'!$B$8:$L$319,11,0),0)</f>
        <v>2</v>
      </c>
      <c r="E43" s="150">
        <f>_xlfn.IFNA(VLOOKUP(C43,'[1]B01800 (2)'!$B$5:$D$319,3,0),0)</f>
        <v>2</v>
      </c>
      <c r="F43" s="143">
        <v>4</v>
      </c>
      <c r="G43" s="150">
        <v>5</v>
      </c>
      <c r="H43" s="143">
        <v>7</v>
      </c>
      <c r="I43" s="150">
        <v>7</v>
      </c>
      <c r="J43" s="143">
        <v>5</v>
      </c>
      <c r="K43" s="150">
        <v>5</v>
      </c>
      <c r="L43" s="143">
        <v>1</v>
      </c>
      <c r="M43" s="321">
        <v>1</v>
      </c>
      <c r="N43" s="143">
        <v>4</v>
      </c>
      <c r="O43" s="150">
        <v>4</v>
      </c>
      <c r="P43" s="143">
        <v>1</v>
      </c>
      <c r="Q43" s="321">
        <v>1</v>
      </c>
      <c r="R43" s="143">
        <v>4</v>
      </c>
      <c r="S43" s="321">
        <v>4</v>
      </c>
      <c r="T43" s="143">
        <v>6</v>
      </c>
      <c r="U43" s="321">
        <v>6</v>
      </c>
      <c r="V43" s="143">
        <v>1</v>
      </c>
      <c r="W43" s="321">
        <v>1</v>
      </c>
      <c r="X43" s="143">
        <v>18</v>
      </c>
      <c r="Y43" s="321">
        <v>18</v>
      </c>
      <c r="Z43" s="143"/>
      <c r="AA43" s="347"/>
      <c r="AB43" s="343">
        <f t="shared" si="2"/>
        <v>53</v>
      </c>
      <c r="AC43" s="140">
        <f t="shared" si="1"/>
        <v>54</v>
      </c>
      <c r="AD43" s="60"/>
    </row>
    <row r="44" spans="1:30" s="13" customFormat="1" ht="21.9" customHeight="1" x14ac:dyDescent="0.25">
      <c r="A44" s="60"/>
      <c r="B44" s="152"/>
      <c r="C44" s="303" t="s">
        <v>363</v>
      </c>
      <c r="D44" s="132">
        <f>_xlfn.IFNA(VLOOKUP(C44,'[1]B01800 (2)'!$B$8:$L$319,11,0),0)</f>
        <v>1</v>
      </c>
      <c r="E44" s="133">
        <f>_xlfn.IFNA(VLOOKUP(C44,'[1]B01800 (2)'!$B$5:$D$319,3,0),0)</f>
        <v>1</v>
      </c>
      <c r="F44" s="132">
        <v>1</v>
      </c>
      <c r="G44" s="133">
        <v>1</v>
      </c>
      <c r="H44" s="132">
        <v>3</v>
      </c>
      <c r="I44" s="133">
        <v>3</v>
      </c>
      <c r="J44" s="132">
        <v>3</v>
      </c>
      <c r="K44" s="133">
        <v>3</v>
      </c>
      <c r="L44" s="132">
        <v>3</v>
      </c>
      <c r="M44" s="319">
        <v>3</v>
      </c>
      <c r="N44" s="132">
        <v>2</v>
      </c>
      <c r="O44" s="133">
        <v>2</v>
      </c>
      <c r="P44" s="132">
        <v>6</v>
      </c>
      <c r="Q44" s="319">
        <v>6</v>
      </c>
      <c r="R44" s="132">
        <v>4</v>
      </c>
      <c r="S44" s="319">
        <v>4</v>
      </c>
      <c r="T44" s="132">
        <v>2</v>
      </c>
      <c r="U44" s="319">
        <v>2</v>
      </c>
      <c r="V44" s="132">
        <v>4</v>
      </c>
      <c r="W44" s="319">
        <v>4</v>
      </c>
      <c r="X44" s="132">
        <v>0</v>
      </c>
      <c r="Y44" s="319">
        <v>0</v>
      </c>
      <c r="Z44" s="132"/>
      <c r="AA44" s="346"/>
      <c r="AB44" s="341">
        <f t="shared" si="2"/>
        <v>29</v>
      </c>
      <c r="AC44" s="134">
        <f t="shared" si="1"/>
        <v>29</v>
      </c>
      <c r="AD44" s="60"/>
    </row>
    <row r="45" spans="1:30" s="13" customFormat="1" ht="21.9" customHeight="1" x14ac:dyDescent="0.25">
      <c r="A45" s="60"/>
      <c r="B45" s="136" t="s">
        <v>125</v>
      </c>
      <c r="C45" s="297" t="s">
        <v>364</v>
      </c>
      <c r="D45" s="132">
        <f>_xlfn.IFNA(VLOOKUP(C45,'[1]B01800 (2)'!$B$8:$L$319,11,0),0)</f>
        <v>0</v>
      </c>
      <c r="E45" s="133">
        <f>_xlfn.IFNA(VLOOKUP(C45,'[1]B01800 (2)'!$B$5:$D$319,3,0),0)</f>
        <v>0</v>
      </c>
      <c r="F45" s="132">
        <v>2</v>
      </c>
      <c r="G45" s="133">
        <v>2</v>
      </c>
      <c r="H45" s="132">
        <v>1</v>
      </c>
      <c r="I45" s="133">
        <v>1</v>
      </c>
      <c r="J45" s="132">
        <v>2</v>
      </c>
      <c r="K45" s="133">
        <v>2</v>
      </c>
      <c r="L45" s="132">
        <v>0</v>
      </c>
      <c r="M45" s="319">
        <v>0</v>
      </c>
      <c r="N45" s="132">
        <v>1</v>
      </c>
      <c r="O45" s="133">
        <v>1</v>
      </c>
      <c r="P45" s="132">
        <v>1</v>
      </c>
      <c r="Q45" s="319">
        <v>1</v>
      </c>
      <c r="R45" s="132">
        <v>1</v>
      </c>
      <c r="S45" s="319">
        <v>1</v>
      </c>
      <c r="T45" s="132">
        <v>0</v>
      </c>
      <c r="U45" s="319">
        <v>0</v>
      </c>
      <c r="V45" s="132">
        <v>0</v>
      </c>
      <c r="W45" s="319">
        <v>0</v>
      </c>
      <c r="X45" s="132">
        <v>0</v>
      </c>
      <c r="Y45" s="319">
        <v>0</v>
      </c>
      <c r="Z45" s="132"/>
      <c r="AA45" s="346"/>
      <c r="AB45" s="342">
        <f t="shared" si="2"/>
        <v>8</v>
      </c>
      <c r="AC45" s="135">
        <f t="shared" si="1"/>
        <v>8</v>
      </c>
      <c r="AD45" s="60"/>
    </row>
    <row r="46" spans="1:30" s="13" customFormat="1" ht="21.9" customHeight="1" x14ac:dyDescent="0.25">
      <c r="A46" s="60"/>
      <c r="B46" s="130"/>
      <c r="C46" s="297" t="s">
        <v>403</v>
      </c>
      <c r="D46" s="132">
        <f>_xlfn.IFNA(VLOOKUP(C46,'[1]B01800 (2)'!$B$8:$L$319,11,0),0)</f>
        <v>3</v>
      </c>
      <c r="E46" s="133">
        <f>_xlfn.IFNA(VLOOKUP(C46,'[1]B01800 (2)'!$B$5:$D$319,3,0),0)</f>
        <v>3</v>
      </c>
      <c r="F46" s="132">
        <v>2</v>
      </c>
      <c r="G46" s="133">
        <v>3</v>
      </c>
      <c r="H46" s="132">
        <v>2</v>
      </c>
      <c r="I46" s="133">
        <v>2</v>
      </c>
      <c r="J46" s="132">
        <v>0</v>
      </c>
      <c r="K46" s="133">
        <v>1</v>
      </c>
      <c r="L46" s="132">
        <v>0</v>
      </c>
      <c r="M46" s="319">
        <v>0</v>
      </c>
      <c r="N46" s="132">
        <v>0</v>
      </c>
      <c r="O46" s="133">
        <v>0</v>
      </c>
      <c r="P46" s="132">
        <v>0</v>
      </c>
      <c r="Q46" s="319">
        <v>0</v>
      </c>
      <c r="R46" s="132">
        <v>0</v>
      </c>
      <c r="S46" s="319">
        <v>0</v>
      </c>
      <c r="T46" s="132">
        <v>2</v>
      </c>
      <c r="U46" s="319">
        <v>2</v>
      </c>
      <c r="V46" s="132">
        <v>2</v>
      </c>
      <c r="W46" s="319">
        <v>2</v>
      </c>
      <c r="X46" s="132">
        <v>1</v>
      </c>
      <c r="Y46" s="319">
        <v>1</v>
      </c>
      <c r="Z46" s="132"/>
      <c r="AA46" s="346"/>
      <c r="AB46" s="342">
        <f t="shared" si="2"/>
        <v>12</v>
      </c>
      <c r="AC46" s="135">
        <f t="shared" si="1"/>
        <v>14</v>
      </c>
      <c r="AD46" s="60"/>
    </row>
    <row r="47" spans="1:30" s="13" customFormat="1" ht="21.9" customHeight="1" thickBot="1" x14ac:dyDescent="0.3">
      <c r="A47" s="60"/>
      <c r="B47" s="139"/>
      <c r="C47" s="302" t="s">
        <v>394</v>
      </c>
      <c r="D47" s="143">
        <f>_xlfn.IFNA(VLOOKUP(C47,'[1]B01800 (2)'!$B$8:$L$319,11,0),0)</f>
        <v>0</v>
      </c>
      <c r="E47" s="150">
        <f>_xlfn.IFNA(VLOOKUP(C47,'[1]B01800 (2)'!$B$5:$D$319,3,0),0)</f>
        <v>0</v>
      </c>
      <c r="F47" s="143">
        <v>1</v>
      </c>
      <c r="G47" s="150">
        <v>1</v>
      </c>
      <c r="H47" s="143">
        <v>0</v>
      </c>
      <c r="I47" s="150">
        <v>0</v>
      </c>
      <c r="J47" s="143">
        <v>0</v>
      </c>
      <c r="K47" s="150">
        <v>0</v>
      </c>
      <c r="L47" s="143">
        <v>0</v>
      </c>
      <c r="M47" s="321">
        <v>0</v>
      </c>
      <c r="N47" s="143">
        <v>0</v>
      </c>
      <c r="O47" s="150">
        <v>0</v>
      </c>
      <c r="P47" s="143">
        <v>0</v>
      </c>
      <c r="Q47" s="321">
        <v>0</v>
      </c>
      <c r="R47" s="143">
        <v>0</v>
      </c>
      <c r="S47" s="321">
        <v>0</v>
      </c>
      <c r="T47" s="143">
        <v>1</v>
      </c>
      <c r="U47" s="321">
        <v>1</v>
      </c>
      <c r="V47" s="143">
        <v>0</v>
      </c>
      <c r="W47" s="321">
        <v>0</v>
      </c>
      <c r="X47" s="143">
        <v>0</v>
      </c>
      <c r="Y47" s="321">
        <v>0</v>
      </c>
      <c r="Z47" s="143"/>
      <c r="AA47" s="347"/>
      <c r="AB47" s="343">
        <f t="shared" si="2"/>
        <v>2</v>
      </c>
      <c r="AC47" s="140">
        <f t="shared" si="1"/>
        <v>2</v>
      </c>
      <c r="AD47" s="60"/>
    </row>
    <row r="48" spans="1:30" s="13" customFormat="1" ht="21.9" customHeight="1" x14ac:dyDescent="0.25">
      <c r="A48" s="60"/>
      <c r="B48" s="130"/>
      <c r="C48" s="297" t="s">
        <v>365</v>
      </c>
      <c r="D48" s="132">
        <f>_xlfn.IFNA(VLOOKUP(C48,'[1]B01800 (2)'!$B$8:$L$319,11,0),0)</f>
        <v>0</v>
      </c>
      <c r="E48" s="133">
        <f>_xlfn.IFNA(VLOOKUP(C48,'[1]B01800 (2)'!$B$5:$D$319,3,0),0)</f>
        <v>0</v>
      </c>
      <c r="F48" s="132">
        <v>2</v>
      </c>
      <c r="G48" s="133">
        <v>2</v>
      </c>
      <c r="H48" s="132">
        <v>2</v>
      </c>
      <c r="I48" s="133">
        <v>2</v>
      </c>
      <c r="J48" s="132">
        <v>2</v>
      </c>
      <c r="K48" s="133">
        <v>2</v>
      </c>
      <c r="L48" s="132">
        <v>0</v>
      </c>
      <c r="M48" s="319">
        <v>0</v>
      </c>
      <c r="N48" s="132">
        <v>0</v>
      </c>
      <c r="O48" s="133">
        <v>0</v>
      </c>
      <c r="P48" s="132">
        <v>4</v>
      </c>
      <c r="Q48" s="319">
        <v>4</v>
      </c>
      <c r="R48" s="132">
        <v>0</v>
      </c>
      <c r="S48" s="319">
        <v>0</v>
      </c>
      <c r="T48" s="132">
        <v>0</v>
      </c>
      <c r="U48" s="319">
        <v>0</v>
      </c>
      <c r="V48" s="132">
        <v>8</v>
      </c>
      <c r="W48" s="319">
        <v>8</v>
      </c>
      <c r="X48" s="132">
        <v>1</v>
      </c>
      <c r="Y48" s="319">
        <v>1</v>
      </c>
      <c r="Z48" s="132"/>
      <c r="AA48" s="346"/>
      <c r="AB48" s="341">
        <f t="shared" si="2"/>
        <v>19</v>
      </c>
      <c r="AC48" s="134">
        <f t="shared" si="1"/>
        <v>19</v>
      </c>
      <c r="AD48" s="60"/>
    </row>
    <row r="49" spans="1:30" s="13" customFormat="1" ht="21.9" customHeight="1" x14ac:dyDescent="0.25">
      <c r="A49" s="60"/>
      <c r="B49" s="130"/>
      <c r="C49" s="297" t="s">
        <v>395</v>
      </c>
      <c r="D49" s="132">
        <f>_xlfn.IFNA(VLOOKUP(C49,'[1]B01800 (2)'!$B$8:$L$319,11,0),0)</f>
        <v>2</v>
      </c>
      <c r="E49" s="133">
        <f>_xlfn.IFNA(VLOOKUP(C49,'[1]B01800 (2)'!$B$5:$D$319,3,0),0)</f>
        <v>2</v>
      </c>
      <c r="F49" s="132">
        <v>2</v>
      </c>
      <c r="G49" s="133">
        <v>2</v>
      </c>
      <c r="H49" s="132">
        <v>3</v>
      </c>
      <c r="I49" s="133">
        <v>3</v>
      </c>
      <c r="J49" s="132">
        <v>3</v>
      </c>
      <c r="K49" s="133">
        <v>3</v>
      </c>
      <c r="L49" s="132">
        <v>1</v>
      </c>
      <c r="M49" s="319">
        <v>1</v>
      </c>
      <c r="N49" s="132">
        <v>0</v>
      </c>
      <c r="O49" s="133">
        <v>0</v>
      </c>
      <c r="P49" s="132">
        <v>1</v>
      </c>
      <c r="Q49" s="319">
        <v>9</v>
      </c>
      <c r="R49" s="132">
        <v>1</v>
      </c>
      <c r="S49" s="319">
        <v>1</v>
      </c>
      <c r="T49" s="132">
        <v>0</v>
      </c>
      <c r="U49" s="319">
        <v>0</v>
      </c>
      <c r="V49" s="132">
        <v>3</v>
      </c>
      <c r="W49" s="319">
        <v>3</v>
      </c>
      <c r="X49" s="132">
        <v>0</v>
      </c>
      <c r="Y49" s="319">
        <v>0</v>
      </c>
      <c r="Z49" s="132"/>
      <c r="AA49" s="346"/>
      <c r="AB49" s="342">
        <f t="shared" si="2"/>
        <v>16</v>
      </c>
      <c r="AC49" s="135">
        <f t="shared" si="1"/>
        <v>24</v>
      </c>
      <c r="AD49" s="60"/>
    </row>
    <row r="50" spans="1:30" s="13" customFormat="1" ht="21.9" customHeight="1" x14ac:dyDescent="0.25">
      <c r="A50" s="60"/>
      <c r="B50" s="136" t="s">
        <v>126</v>
      </c>
      <c r="C50" s="297" t="s">
        <v>366</v>
      </c>
      <c r="D50" s="132">
        <f>_xlfn.IFNA(VLOOKUP(C50,'[1]B01800 (2)'!$B$8:$L$319,11,0),0)</f>
        <v>0</v>
      </c>
      <c r="E50" s="133">
        <f>_xlfn.IFNA(VLOOKUP(C50,'[1]B01800 (2)'!$B$5:$D$319,3,0),0)</f>
        <v>0</v>
      </c>
      <c r="F50" s="132">
        <v>1</v>
      </c>
      <c r="G50" s="133">
        <v>1</v>
      </c>
      <c r="H50" s="132">
        <v>1</v>
      </c>
      <c r="I50" s="133">
        <v>1</v>
      </c>
      <c r="J50" s="132">
        <v>1</v>
      </c>
      <c r="K50" s="133">
        <v>1</v>
      </c>
      <c r="L50" s="132">
        <v>1</v>
      </c>
      <c r="M50" s="319">
        <v>1</v>
      </c>
      <c r="N50" s="132">
        <v>0</v>
      </c>
      <c r="O50" s="133">
        <v>0</v>
      </c>
      <c r="P50" s="132">
        <v>0</v>
      </c>
      <c r="Q50" s="319">
        <v>0</v>
      </c>
      <c r="R50" s="132">
        <v>0</v>
      </c>
      <c r="S50" s="319">
        <v>0</v>
      </c>
      <c r="T50" s="132">
        <v>0</v>
      </c>
      <c r="U50" s="319">
        <v>0</v>
      </c>
      <c r="V50" s="132">
        <v>0</v>
      </c>
      <c r="W50" s="319">
        <v>0</v>
      </c>
      <c r="X50" s="132">
        <v>0</v>
      </c>
      <c r="Y50" s="319">
        <v>0</v>
      </c>
      <c r="Z50" s="132"/>
      <c r="AA50" s="346"/>
      <c r="AB50" s="342">
        <f t="shared" si="2"/>
        <v>4</v>
      </c>
      <c r="AC50" s="135">
        <f t="shared" si="1"/>
        <v>4</v>
      </c>
      <c r="AD50" s="60"/>
    </row>
    <row r="51" spans="1:30" s="13" customFormat="1" ht="21.9" customHeight="1" x14ac:dyDescent="0.25">
      <c r="A51" s="60"/>
      <c r="B51" s="130"/>
      <c r="C51" s="297" t="s">
        <v>367</v>
      </c>
      <c r="D51" s="132">
        <f>_xlfn.IFNA(VLOOKUP(C51,'[1]B01800 (2)'!$B$8:$L$319,11,0),0)</f>
        <v>0</v>
      </c>
      <c r="E51" s="133">
        <f>_xlfn.IFNA(VLOOKUP(C51,'[1]B01800 (2)'!$B$5:$D$319,3,0),0)</f>
        <v>0</v>
      </c>
      <c r="F51" s="132">
        <v>0</v>
      </c>
      <c r="G51" s="133">
        <v>0</v>
      </c>
      <c r="H51" s="132">
        <v>1</v>
      </c>
      <c r="I51" s="133">
        <v>1</v>
      </c>
      <c r="J51" s="132">
        <v>0</v>
      </c>
      <c r="K51" s="133">
        <v>0</v>
      </c>
      <c r="L51" s="132">
        <v>0</v>
      </c>
      <c r="M51" s="319">
        <v>0</v>
      </c>
      <c r="N51" s="132">
        <v>1</v>
      </c>
      <c r="O51" s="133">
        <v>1</v>
      </c>
      <c r="P51" s="132">
        <v>1</v>
      </c>
      <c r="Q51" s="319">
        <v>1</v>
      </c>
      <c r="R51" s="132">
        <v>0</v>
      </c>
      <c r="S51" s="319">
        <v>1</v>
      </c>
      <c r="T51" s="132">
        <v>0</v>
      </c>
      <c r="U51" s="319">
        <v>0</v>
      </c>
      <c r="V51" s="132">
        <v>1</v>
      </c>
      <c r="W51" s="319">
        <v>1</v>
      </c>
      <c r="X51" s="132">
        <v>1</v>
      </c>
      <c r="Y51" s="319">
        <v>1</v>
      </c>
      <c r="Z51" s="132"/>
      <c r="AA51" s="346"/>
      <c r="AB51" s="342">
        <f t="shared" si="2"/>
        <v>5</v>
      </c>
      <c r="AC51" s="135">
        <f t="shared" si="1"/>
        <v>6</v>
      </c>
      <c r="AD51" s="60"/>
    </row>
    <row r="52" spans="1:30" s="13" customFormat="1" ht="21.9" customHeight="1" thickBot="1" x14ac:dyDescent="0.3">
      <c r="A52" s="60"/>
      <c r="B52" s="139"/>
      <c r="C52" s="302" t="s">
        <v>396</v>
      </c>
      <c r="D52" s="143">
        <f>_xlfn.IFNA(VLOOKUP(C52,'[1]B01800 (2)'!$B$8:$L$319,11,0),0)</f>
        <v>0</v>
      </c>
      <c r="E52" s="150">
        <f>_xlfn.IFNA(VLOOKUP(C52,'[1]B01800 (2)'!$B$5:$D$319,3,0),0)</f>
        <v>0</v>
      </c>
      <c r="F52" s="143">
        <v>1</v>
      </c>
      <c r="G52" s="150">
        <v>1</v>
      </c>
      <c r="H52" s="143">
        <v>2</v>
      </c>
      <c r="I52" s="150">
        <v>2</v>
      </c>
      <c r="J52" s="143">
        <v>0</v>
      </c>
      <c r="K52" s="150">
        <v>0</v>
      </c>
      <c r="L52" s="143">
        <v>0</v>
      </c>
      <c r="M52" s="321">
        <v>0</v>
      </c>
      <c r="N52" s="143">
        <v>0</v>
      </c>
      <c r="O52" s="150">
        <v>0</v>
      </c>
      <c r="P52" s="143">
        <v>1</v>
      </c>
      <c r="Q52" s="321">
        <v>1</v>
      </c>
      <c r="R52" s="143">
        <v>0</v>
      </c>
      <c r="S52" s="321">
        <v>0</v>
      </c>
      <c r="T52" s="143">
        <v>0</v>
      </c>
      <c r="U52" s="321">
        <v>0</v>
      </c>
      <c r="V52" s="143">
        <v>1</v>
      </c>
      <c r="W52" s="321">
        <v>1</v>
      </c>
      <c r="X52" s="143">
        <v>0</v>
      </c>
      <c r="Y52" s="321">
        <v>0</v>
      </c>
      <c r="Z52" s="143"/>
      <c r="AA52" s="347"/>
      <c r="AB52" s="343">
        <f t="shared" si="2"/>
        <v>5</v>
      </c>
      <c r="AC52" s="140">
        <f t="shared" si="1"/>
        <v>5</v>
      </c>
      <c r="AD52" s="60"/>
    </row>
    <row r="53" spans="1:30" s="13" customFormat="1" ht="21.9" customHeight="1" x14ac:dyDescent="0.25">
      <c r="A53" s="60"/>
      <c r="B53" s="153" t="s">
        <v>127</v>
      </c>
      <c r="C53" s="297" t="s">
        <v>368</v>
      </c>
      <c r="D53" s="132">
        <f>_xlfn.IFNA(VLOOKUP(C53,'[1]B01800 (2)'!$B$8:$L$319,11,0),0)</f>
        <v>1</v>
      </c>
      <c r="E53" s="133">
        <f>_xlfn.IFNA(VLOOKUP(C53,'[1]B01800 (2)'!$B$5:$D$319,3,0),0)</f>
        <v>1</v>
      </c>
      <c r="F53" s="132">
        <v>5</v>
      </c>
      <c r="G53" s="133">
        <v>5</v>
      </c>
      <c r="H53" s="132">
        <v>5</v>
      </c>
      <c r="I53" s="133">
        <v>5</v>
      </c>
      <c r="J53" s="132">
        <v>5</v>
      </c>
      <c r="K53" s="133">
        <v>5</v>
      </c>
      <c r="L53" s="132">
        <v>1</v>
      </c>
      <c r="M53" s="319">
        <v>1</v>
      </c>
      <c r="N53" s="132">
        <v>2</v>
      </c>
      <c r="O53" s="133">
        <v>2</v>
      </c>
      <c r="P53" s="132">
        <v>3</v>
      </c>
      <c r="Q53" s="319">
        <v>3</v>
      </c>
      <c r="R53" s="132">
        <v>3</v>
      </c>
      <c r="S53" s="319">
        <v>4</v>
      </c>
      <c r="T53" s="132">
        <v>1</v>
      </c>
      <c r="U53" s="319">
        <v>1</v>
      </c>
      <c r="V53" s="132">
        <v>1</v>
      </c>
      <c r="W53" s="319">
        <v>2</v>
      </c>
      <c r="X53" s="132">
        <v>3</v>
      </c>
      <c r="Y53" s="319">
        <v>4</v>
      </c>
      <c r="Z53" s="132"/>
      <c r="AA53" s="346"/>
      <c r="AB53" s="341">
        <f t="shared" si="2"/>
        <v>30</v>
      </c>
      <c r="AC53" s="134">
        <f t="shared" si="1"/>
        <v>33</v>
      </c>
      <c r="AD53" s="60"/>
    </row>
    <row r="54" spans="1:30" s="13" customFormat="1" ht="21.9" customHeight="1" thickBot="1" x14ac:dyDescent="0.3">
      <c r="A54" s="60"/>
      <c r="B54" s="130"/>
      <c r="C54" s="302" t="s">
        <v>397</v>
      </c>
      <c r="D54" s="143">
        <f>_xlfn.IFNA(VLOOKUP(C54,'[1]B01800 (2)'!$B$8:$L$319,11,0),0)</f>
        <v>1</v>
      </c>
      <c r="E54" s="150">
        <f>_xlfn.IFNA(VLOOKUP(C54,'[1]B01800 (2)'!$B$5:$D$319,3,0),0)</f>
        <v>2</v>
      </c>
      <c r="F54" s="143">
        <v>1</v>
      </c>
      <c r="G54" s="150">
        <v>1</v>
      </c>
      <c r="H54" s="143">
        <v>1</v>
      </c>
      <c r="I54" s="150">
        <v>1</v>
      </c>
      <c r="J54" s="143">
        <v>1</v>
      </c>
      <c r="K54" s="150">
        <v>1</v>
      </c>
      <c r="L54" s="143">
        <v>1</v>
      </c>
      <c r="M54" s="321">
        <v>1</v>
      </c>
      <c r="N54" s="143">
        <v>2</v>
      </c>
      <c r="O54" s="150">
        <v>2</v>
      </c>
      <c r="P54" s="143">
        <v>0</v>
      </c>
      <c r="Q54" s="321">
        <v>0</v>
      </c>
      <c r="R54" s="143">
        <v>3</v>
      </c>
      <c r="S54" s="321">
        <v>3</v>
      </c>
      <c r="T54" s="143">
        <v>1</v>
      </c>
      <c r="U54" s="321">
        <v>1</v>
      </c>
      <c r="V54" s="143">
        <v>0</v>
      </c>
      <c r="W54" s="321">
        <v>0</v>
      </c>
      <c r="X54" s="143">
        <v>1</v>
      </c>
      <c r="Y54" s="321">
        <v>1</v>
      </c>
      <c r="Z54" s="143"/>
      <c r="AA54" s="347"/>
      <c r="AB54" s="343">
        <f t="shared" si="2"/>
        <v>12</v>
      </c>
      <c r="AC54" s="140">
        <f t="shared" si="1"/>
        <v>13</v>
      </c>
      <c r="AD54" s="60"/>
    </row>
    <row r="55" spans="1:30" s="13" customFormat="1" ht="21.9" customHeight="1" x14ac:dyDescent="0.25">
      <c r="A55" s="60"/>
      <c r="B55" s="151"/>
      <c r="C55" s="303" t="s">
        <v>369</v>
      </c>
      <c r="D55" s="132">
        <f>_xlfn.IFNA(VLOOKUP(C55,'[1]B01800 (2)'!$B$8:$L$319,11,0),0)</f>
        <v>0</v>
      </c>
      <c r="E55" s="133">
        <f>_xlfn.IFNA(VLOOKUP(C55,'[1]B01800 (2)'!$B$5:$D$319,3,0),0)</f>
        <v>0</v>
      </c>
      <c r="F55" s="132">
        <v>0</v>
      </c>
      <c r="G55" s="133">
        <v>0</v>
      </c>
      <c r="H55" s="132">
        <v>2</v>
      </c>
      <c r="I55" s="133">
        <v>2</v>
      </c>
      <c r="J55" s="132">
        <v>11</v>
      </c>
      <c r="K55" s="133">
        <v>15</v>
      </c>
      <c r="L55" s="132">
        <v>0</v>
      </c>
      <c r="M55" s="319">
        <v>0</v>
      </c>
      <c r="N55" s="132">
        <v>2</v>
      </c>
      <c r="O55" s="133">
        <v>2</v>
      </c>
      <c r="P55" s="132">
        <v>1</v>
      </c>
      <c r="Q55" s="319">
        <v>1</v>
      </c>
      <c r="R55" s="132">
        <v>0</v>
      </c>
      <c r="S55" s="319">
        <v>0</v>
      </c>
      <c r="T55" s="132">
        <v>2</v>
      </c>
      <c r="U55" s="319">
        <v>2</v>
      </c>
      <c r="V55" s="132">
        <v>0</v>
      </c>
      <c r="W55" s="319">
        <v>0</v>
      </c>
      <c r="X55" s="132">
        <v>0</v>
      </c>
      <c r="Y55" s="319">
        <v>0</v>
      </c>
      <c r="Z55" s="132"/>
      <c r="AA55" s="346"/>
      <c r="AB55" s="341">
        <f t="shared" si="2"/>
        <v>18</v>
      </c>
      <c r="AC55" s="134">
        <f t="shared" si="1"/>
        <v>22</v>
      </c>
      <c r="AD55" s="60"/>
    </row>
    <row r="56" spans="1:30" s="13" customFormat="1" ht="21.9" customHeight="1" x14ac:dyDescent="0.25">
      <c r="A56" s="60"/>
      <c r="B56" s="130"/>
      <c r="C56" s="297" t="s">
        <v>398</v>
      </c>
      <c r="D56" s="132">
        <f>_xlfn.IFNA(VLOOKUP(C56,'[1]B01800 (2)'!$B$8:$L$319,11,0),0)</f>
        <v>1</v>
      </c>
      <c r="E56" s="133">
        <f>_xlfn.IFNA(VLOOKUP(C56,'[1]B01800 (2)'!$B$5:$D$319,3,0),0)</f>
        <v>1</v>
      </c>
      <c r="F56" s="132">
        <v>1</v>
      </c>
      <c r="G56" s="133">
        <v>1</v>
      </c>
      <c r="H56" s="132">
        <v>0</v>
      </c>
      <c r="I56" s="133">
        <v>0</v>
      </c>
      <c r="J56" s="132">
        <v>1</v>
      </c>
      <c r="K56" s="133">
        <v>1</v>
      </c>
      <c r="L56" s="132">
        <v>0</v>
      </c>
      <c r="M56" s="319">
        <v>0</v>
      </c>
      <c r="N56" s="132">
        <v>0</v>
      </c>
      <c r="O56" s="133">
        <v>0</v>
      </c>
      <c r="P56" s="132">
        <v>1</v>
      </c>
      <c r="Q56" s="319">
        <v>1</v>
      </c>
      <c r="R56" s="132">
        <v>0</v>
      </c>
      <c r="S56" s="319">
        <v>0</v>
      </c>
      <c r="T56" s="132">
        <v>12</v>
      </c>
      <c r="U56" s="319">
        <v>12</v>
      </c>
      <c r="V56" s="132">
        <v>1</v>
      </c>
      <c r="W56" s="319">
        <v>1</v>
      </c>
      <c r="X56" s="132">
        <v>3</v>
      </c>
      <c r="Y56" s="319">
        <v>3</v>
      </c>
      <c r="Z56" s="132"/>
      <c r="AA56" s="346"/>
      <c r="AB56" s="342">
        <f t="shared" si="2"/>
        <v>20</v>
      </c>
      <c r="AC56" s="135">
        <f t="shared" si="1"/>
        <v>20</v>
      </c>
      <c r="AD56" s="60"/>
    </row>
    <row r="57" spans="1:30" s="13" customFormat="1" ht="21.9" customHeight="1" x14ac:dyDescent="0.25">
      <c r="A57" s="60"/>
      <c r="B57" s="130"/>
      <c r="C57" s="297" t="s">
        <v>370</v>
      </c>
      <c r="D57" s="132">
        <f>_xlfn.IFNA(VLOOKUP(C57,'[1]B01800 (2)'!$B$8:$L$319,11,0),0)</f>
        <v>0</v>
      </c>
      <c r="E57" s="133">
        <f>_xlfn.IFNA(VLOOKUP(C57,'[1]B01800 (2)'!$B$5:$D$319,3,0),0)</f>
        <v>0</v>
      </c>
      <c r="F57" s="132">
        <v>2</v>
      </c>
      <c r="G57" s="133">
        <v>2</v>
      </c>
      <c r="H57" s="132">
        <v>2</v>
      </c>
      <c r="I57" s="133">
        <v>2</v>
      </c>
      <c r="J57" s="132">
        <v>1</v>
      </c>
      <c r="K57" s="133">
        <v>1</v>
      </c>
      <c r="L57" s="132">
        <v>1</v>
      </c>
      <c r="M57" s="319">
        <v>1</v>
      </c>
      <c r="N57" s="132">
        <v>2</v>
      </c>
      <c r="O57" s="133">
        <v>2</v>
      </c>
      <c r="P57" s="132">
        <v>2</v>
      </c>
      <c r="Q57" s="319">
        <v>2</v>
      </c>
      <c r="R57" s="132">
        <v>1</v>
      </c>
      <c r="S57" s="319">
        <v>1</v>
      </c>
      <c r="T57" s="132">
        <v>2</v>
      </c>
      <c r="U57" s="319">
        <v>2</v>
      </c>
      <c r="V57" s="132">
        <v>1</v>
      </c>
      <c r="W57" s="319">
        <v>1</v>
      </c>
      <c r="X57" s="132">
        <v>0</v>
      </c>
      <c r="Y57" s="319">
        <v>0</v>
      </c>
      <c r="Z57" s="132"/>
      <c r="AA57" s="346"/>
      <c r="AB57" s="342">
        <f t="shared" si="2"/>
        <v>14</v>
      </c>
      <c r="AC57" s="135">
        <f t="shared" si="1"/>
        <v>14</v>
      </c>
      <c r="AD57" s="60"/>
    </row>
    <row r="58" spans="1:30" s="13" customFormat="1" ht="21.9" customHeight="1" x14ac:dyDescent="0.25">
      <c r="A58" s="60"/>
      <c r="B58" s="136" t="s">
        <v>128</v>
      </c>
      <c r="C58" s="297" t="s">
        <v>399</v>
      </c>
      <c r="D58" s="132">
        <f>_xlfn.IFNA(VLOOKUP(C58,'[1]B01800 (2)'!$B$8:$L$319,11,0),0)</f>
        <v>0</v>
      </c>
      <c r="E58" s="133">
        <f>_xlfn.IFNA(VLOOKUP(C58,'[1]B01800 (2)'!$B$5:$D$319,3,0),0)</f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319">
        <v>0</v>
      </c>
      <c r="N58" s="132">
        <v>0</v>
      </c>
      <c r="O58" s="133">
        <v>0</v>
      </c>
      <c r="P58" s="132">
        <v>0</v>
      </c>
      <c r="Q58" s="319">
        <v>0</v>
      </c>
      <c r="R58" s="132">
        <v>0</v>
      </c>
      <c r="S58" s="319">
        <v>0</v>
      </c>
      <c r="T58" s="132">
        <v>0</v>
      </c>
      <c r="U58" s="319">
        <v>0</v>
      </c>
      <c r="V58" s="132">
        <v>0</v>
      </c>
      <c r="W58" s="319">
        <v>0</v>
      </c>
      <c r="X58" s="132">
        <v>0</v>
      </c>
      <c r="Y58" s="319">
        <v>0</v>
      </c>
      <c r="Z58" s="132"/>
      <c r="AA58" s="346"/>
      <c r="AB58" s="342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7" t="s">
        <v>400</v>
      </c>
      <c r="D59" s="132">
        <f>_xlfn.IFNA(VLOOKUP(C59,'[1]B01800 (2)'!$B$8:$L$319,11,0),0)</f>
        <v>0</v>
      </c>
      <c r="E59" s="133">
        <f>_xlfn.IFNA(VLOOKUP(C59,'[1]B01800 (2)'!$B$5:$D$319,3,0),0)</f>
        <v>0</v>
      </c>
      <c r="F59" s="132">
        <v>3</v>
      </c>
      <c r="G59" s="133">
        <v>4</v>
      </c>
      <c r="H59" s="132">
        <v>1</v>
      </c>
      <c r="I59" s="133">
        <v>1</v>
      </c>
      <c r="J59" s="132">
        <v>1</v>
      </c>
      <c r="K59" s="133">
        <v>2</v>
      </c>
      <c r="L59" s="132">
        <v>1</v>
      </c>
      <c r="M59" s="319">
        <v>1</v>
      </c>
      <c r="N59" s="132">
        <v>1</v>
      </c>
      <c r="O59" s="133">
        <v>1</v>
      </c>
      <c r="P59" s="132">
        <v>1</v>
      </c>
      <c r="Q59" s="319">
        <v>1</v>
      </c>
      <c r="R59" s="132">
        <v>0</v>
      </c>
      <c r="S59" s="319">
        <v>0</v>
      </c>
      <c r="T59" s="132">
        <v>5</v>
      </c>
      <c r="U59" s="319">
        <v>19</v>
      </c>
      <c r="V59" s="132">
        <v>26</v>
      </c>
      <c r="W59" s="319">
        <v>26</v>
      </c>
      <c r="X59" s="132">
        <v>3</v>
      </c>
      <c r="Y59" s="319">
        <v>15</v>
      </c>
      <c r="Z59" s="132"/>
      <c r="AA59" s="346"/>
      <c r="AB59" s="342">
        <f t="shared" si="2"/>
        <v>42</v>
      </c>
      <c r="AC59" s="135">
        <f t="shared" si="1"/>
        <v>70</v>
      </c>
      <c r="AD59" s="60"/>
    </row>
    <row r="60" spans="1:30" s="13" customFormat="1" ht="21.9" customHeight="1" x14ac:dyDescent="0.25">
      <c r="A60" s="60"/>
      <c r="B60" s="130"/>
      <c r="C60" s="297" t="s">
        <v>371</v>
      </c>
      <c r="D60" s="132">
        <f>_xlfn.IFNA(VLOOKUP(C60,'[1]B01800 (2)'!$B$8:$L$319,11,0),0)</f>
        <v>0</v>
      </c>
      <c r="E60" s="133">
        <f>_xlfn.IFNA(VLOOKUP(C60,'[1]B01800 (2)'!$B$5:$D$319,3,0),0)</f>
        <v>0</v>
      </c>
      <c r="F60" s="132">
        <v>0</v>
      </c>
      <c r="G60" s="133">
        <v>0</v>
      </c>
      <c r="H60" s="132">
        <v>0</v>
      </c>
      <c r="I60" s="133">
        <v>1</v>
      </c>
      <c r="J60" s="132">
        <v>0</v>
      </c>
      <c r="K60" s="133">
        <v>0</v>
      </c>
      <c r="L60" s="132">
        <v>0</v>
      </c>
      <c r="M60" s="319">
        <v>1</v>
      </c>
      <c r="N60" s="132">
        <v>1</v>
      </c>
      <c r="O60" s="133">
        <v>1</v>
      </c>
      <c r="P60" s="132">
        <v>0</v>
      </c>
      <c r="Q60" s="319">
        <v>39</v>
      </c>
      <c r="R60" s="132">
        <v>1</v>
      </c>
      <c r="S60" s="319">
        <v>40</v>
      </c>
      <c r="T60" s="132">
        <v>0</v>
      </c>
      <c r="U60" s="319">
        <v>0</v>
      </c>
      <c r="V60" s="132">
        <v>2</v>
      </c>
      <c r="W60" s="319">
        <v>2</v>
      </c>
      <c r="X60" s="132">
        <v>1</v>
      </c>
      <c r="Y60" s="319">
        <v>1</v>
      </c>
      <c r="Z60" s="132"/>
      <c r="AA60" s="346"/>
      <c r="AB60" s="342">
        <f t="shared" si="2"/>
        <v>5</v>
      </c>
      <c r="AC60" s="135">
        <f t="shared" si="1"/>
        <v>85</v>
      </c>
      <c r="AD60" s="60"/>
    </row>
    <row r="61" spans="1:30" s="13" customFormat="1" ht="21.9" customHeight="1" x14ac:dyDescent="0.25">
      <c r="A61" s="60"/>
      <c r="B61" s="130"/>
      <c r="C61" s="297" t="s">
        <v>372</v>
      </c>
      <c r="D61" s="132">
        <f>_xlfn.IFNA(VLOOKUP(C61,'[1]B01800 (2)'!$B$8:$L$319,11,0),0)</f>
        <v>10</v>
      </c>
      <c r="E61" s="133">
        <f>_xlfn.IFNA(VLOOKUP(C61,'[1]B01800 (2)'!$B$5:$D$319,3,0),0)</f>
        <v>24</v>
      </c>
      <c r="F61" s="132">
        <v>8</v>
      </c>
      <c r="G61" s="133">
        <v>8</v>
      </c>
      <c r="H61" s="132">
        <v>61</v>
      </c>
      <c r="I61" s="133">
        <v>61</v>
      </c>
      <c r="J61" s="132">
        <v>1</v>
      </c>
      <c r="K61" s="133">
        <v>2</v>
      </c>
      <c r="L61" s="132">
        <v>1</v>
      </c>
      <c r="M61" s="319">
        <v>1</v>
      </c>
      <c r="N61" s="132">
        <v>0</v>
      </c>
      <c r="O61" s="133">
        <v>0</v>
      </c>
      <c r="P61" s="132">
        <v>16</v>
      </c>
      <c r="Q61" s="319">
        <v>16</v>
      </c>
      <c r="R61" s="132">
        <v>14</v>
      </c>
      <c r="S61" s="319">
        <v>14</v>
      </c>
      <c r="T61" s="132">
        <v>3</v>
      </c>
      <c r="U61" s="319">
        <v>3</v>
      </c>
      <c r="V61" s="132">
        <v>1</v>
      </c>
      <c r="W61" s="319">
        <v>1</v>
      </c>
      <c r="X61" s="132">
        <v>0</v>
      </c>
      <c r="Y61" s="319">
        <v>0</v>
      </c>
      <c r="Z61" s="132"/>
      <c r="AA61" s="346"/>
      <c r="AB61" s="342">
        <f t="shared" si="2"/>
        <v>115</v>
      </c>
      <c r="AC61" s="135">
        <f t="shared" si="1"/>
        <v>130</v>
      </c>
      <c r="AD61" s="60"/>
    </row>
    <row r="62" spans="1:30" s="13" customFormat="1" ht="21.9" customHeight="1" thickBot="1" x14ac:dyDescent="0.3">
      <c r="A62" s="60"/>
      <c r="B62" s="139"/>
      <c r="C62" s="302" t="s">
        <v>401</v>
      </c>
      <c r="D62" s="143">
        <f>_xlfn.IFNA(VLOOKUP(C62,'[1]B01800 (2)'!$B$8:$L$319,11,0),0)</f>
        <v>0</v>
      </c>
      <c r="E62" s="150">
        <f>_xlfn.IFNA(VLOOKUP(C62,'[1]B01800 (2)'!$B$5:$D$319,3,0),0)</f>
        <v>0</v>
      </c>
      <c r="F62" s="143">
        <v>0</v>
      </c>
      <c r="G62" s="150">
        <v>0</v>
      </c>
      <c r="H62" s="143">
        <v>0</v>
      </c>
      <c r="I62" s="150">
        <v>0</v>
      </c>
      <c r="J62" s="143">
        <v>0</v>
      </c>
      <c r="K62" s="150">
        <v>0</v>
      </c>
      <c r="L62" s="143">
        <v>0</v>
      </c>
      <c r="M62" s="321">
        <v>0</v>
      </c>
      <c r="N62" s="143">
        <v>2</v>
      </c>
      <c r="O62" s="150">
        <v>2</v>
      </c>
      <c r="P62" s="143">
        <v>0</v>
      </c>
      <c r="Q62" s="321">
        <v>0</v>
      </c>
      <c r="R62" s="143">
        <v>0</v>
      </c>
      <c r="S62" s="321">
        <v>0</v>
      </c>
      <c r="T62" s="143">
        <v>0</v>
      </c>
      <c r="U62" s="321">
        <v>0</v>
      </c>
      <c r="V62" s="143">
        <v>0</v>
      </c>
      <c r="W62" s="321">
        <v>0</v>
      </c>
      <c r="X62" s="143">
        <v>0</v>
      </c>
      <c r="Y62" s="321">
        <v>0</v>
      </c>
      <c r="Z62" s="143"/>
      <c r="AA62" s="347"/>
      <c r="AB62" s="343">
        <f t="shared" si="2"/>
        <v>2</v>
      </c>
      <c r="AC62" s="140">
        <f t="shared" si="1"/>
        <v>2</v>
      </c>
      <c r="AD62" s="60"/>
    </row>
    <row r="63" spans="1:30" s="13" customFormat="1" ht="21.9" customHeight="1" x14ac:dyDescent="0.25">
      <c r="A63" s="60"/>
      <c r="B63" s="153" t="s">
        <v>129</v>
      </c>
      <c r="C63" s="297" t="s">
        <v>373</v>
      </c>
      <c r="D63" s="132">
        <f>_xlfn.IFNA(VLOOKUP(C63,'[1]B01800 (2)'!$B$8:$L$319,11,0),0)</f>
        <v>0</v>
      </c>
      <c r="E63" s="133">
        <f>_xlfn.IFNA(VLOOKUP(C63,'[1]B01800 (2)'!$B$5:$D$319,3,0),0)</f>
        <v>0</v>
      </c>
      <c r="F63" s="132">
        <v>0</v>
      </c>
      <c r="G63" s="133">
        <v>0</v>
      </c>
      <c r="H63" s="132">
        <v>1</v>
      </c>
      <c r="I63" s="133">
        <v>1</v>
      </c>
      <c r="J63" s="132">
        <v>1</v>
      </c>
      <c r="K63" s="133">
        <v>1</v>
      </c>
      <c r="L63" s="132">
        <v>1</v>
      </c>
      <c r="M63" s="319">
        <v>2</v>
      </c>
      <c r="N63" s="132">
        <v>3</v>
      </c>
      <c r="O63" s="133">
        <v>3</v>
      </c>
      <c r="P63" s="132">
        <v>1</v>
      </c>
      <c r="Q63" s="133">
        <v>1</v>
      </c>
      <c r="R63" s="132">
        <v>1</v>
      </c>
      <c r="S63" s="133">
        <v>1</v>
      </c>
      <c r="T63" s="132">
        <v>2</v>
      </c>
      <c r="U63" s="133">
        <v>2</v>
      </c>
      <c r="V63" s="132">
        <v>0</v>
      </c>
      <c r="W63" s="133">
        <v>0</v>
      </c>
      <c r="X63" s="132">
        <v>0</v>
      </c>
      <c r="Y63" s="133">
        <v>0</v>
      </c>
      <c r="Z63" s="132"/>
      <c r="AA63" s="133"/>
      <c r="AB63" s="341">
        <f t="shared" si="2"/>
        <v>10</v>
      </c>
      <c r="AC63" s="134">
        <f t="shared" si="1"/>
        <v>11</v>
      </c>
      <c r="AD63" s="60"/>
    </row>
    <row r="64" spans="1:30" s="13" customFormat="1" ht="21.9" customHeight="1" thickBot="1" x14ac:dyDescent="0.3">
      <c r="A64" s="60"/>
      <c r="B64" s="139"/>
      <c r="C64" s="304" t="s">
        <v>374</v>
      </c>
      <c r="D64" s="143">
        <f>_xlfn.IFNA(VLOOKUP(C64,'[1]B01800 (2)'!$B$8:$L$319,11,0),0)</f>
        <v>0</v>
      </c>
      <c r="E64" s="150">
        <f>_xlfn.IFNA(VLOOKUP(C64,'[1]B01800 (2)'!$B$5:$D$319,3,0),0)</f>
        <v>0</v>
      </c>
      <c r="F64" s="143">
        <v>0</v>
      </c>
      <c r="G64" s="150">
        <v>0</v>
      </c>
      <c r="H64" s="143">
        <v>1</v>
      </c>
      <c r="I64" s="150">
        <v>1</v>
      </c>
      <c r="J64" s="143">
        <v>0</v>
      </c>
      <c r="K64" s="150">
        <v>0</v>
      </c>
      <c r="L64" s="143">
        <v>0</v>
      </c>
      <c r="M64" s="321">
        <v>0</v>
      </c>
      <c r="N64" s="143">
        <v>10</v>
      </c>
      <c r="O64" s="150">
        <v>10</v>
      </c>
      <c r="P64" s="143">
        <v>1</v>
      </c>
      <c r="Q64" s="150">
        <v>1</v>
      </c>
      <c r="R64" s="143">
        <v>0</v>
      </c>
      <c r="S64" s="150">
        <v>0</v>
      </c>
      <c r="T64" s="143">
        <v>0</v>
      </c>
      <c r="U64" s="150">
        <v>0</v>
      </c>
      <c r="V64" s="143">
        <v>0</v>
      </c>
      <c r="W64" s="150">
        <v>0</v>
      </c>
      <c r="X64" s="143">
        <v>0</v>
      </c>
      <c r="Y64" s="150">
        <v>0</v>
      </c>
      <c r="Z64" s="143"/>
      <c r="AA64" s="339"/>
      <c r="AB64" s="343">
        <f t="shared" si="2"/>
        <v>12</v>
      </c>
      <c r="AC64" s="140">
        <f t="shared" si="1"/>
        <v>12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269</v>
      </c>
      <c r="E65" s="100">
        <f>SUM(E3:E15)</f>
        <v>339</v>
      </c>
      <c r="F65" s="100">
        <f>IF(F3="","",SUM(F3:F15))</f>
        <v>373</v>
      </c>
      <c r="G65" s="100">
        <f>IF(F65="","",SUM(G3:G15))</f>
        <v>418</v>
      </c>
      <c r="H65" s="100">
        <f>IF(H3="","",SUM(H3:H15))</f>
        <v>671</v>
      </c>
      <c r="I65" s="100">
        <f>IF(H65="","",SUM(I3:I15))</f>
        <v>742</v>
      </c>
      <c r="J65" s="100">
        <f>IF(J3="","",SUM(J3:J15))</f>
        <v>266</v>
      </c>
      <c r="K65" s="100">
        <f>IF(J65="","",SUM(K3:K15))</f>
        <v>376</v>
      </c>
      <c r="L65" s="100">
        <f>IF(L3="","",SUM(L3:L15))</f>
        <v>189</v>
      </c>
      <c r="M65" s="100">
        <f>IF(L65="","",SUM(M3:M15))</f>
        <v>330</v>
      </c>
      <c r="N65" s="100">
        <f>IF(N3="","",SUM(N3:N15))</f>
        <v>419</v>
      </c>
      <c r="O65" s="100">
        <f>IF(N65="","",SUM(O3:O15))</f>
        <v>488</v>
      </c>
      <c r="P65" s="100">
        <f>IF(P3="","",SUM(P3:P15))</f>
        <v>369</v>
      </c>
      <c r="Q65" s="100">
        <f>IF(P65="","",SUM(Q3:Q15))</f>
        <v>398</v>
      </c>
      <c r="R65" s="100">
        <f>IF(R3="","",SUM(R3:R15))</f>
        <v>404</v>
      </c>
      <c r="S65" s="100">
        <f>IF(R65="","",SUM(S3:S15))</f>
        <v>434</v>
      </c>
      <c r="T65" s="100">
        <f>IF(T3="","",SUM(T3:T15))</f>
        <v>433</v>
      </c>
      <c r="U65" s="100">
        <f>IF(T65="","",SUM(U3:U15))</f>
        <v>483</v>
      </c>
      <c r="V65" s="100">
        <f>IF(V3="","",SUM(V3:V15))</f>
        <v>554</v>
      </c>
      <c r="W65" s="100">
        <f>IF(V65="","",SUM(W3:W15))</f>
        <v>653</v>
      </c>
      <c r="X65" s="100">
        <f>IF(X3="","",SUM(X3:X15))</f>
        <v>504</v>
      </c>
      <c r="Y65" s="100">
        <f>IF(X65="","",SUM(Y3:Y15))</f>
        <v>560</v>
      </c>
      <c r="Z65" s="100" t="str">
        <f>IF(Z3="","",SUM(Z3:Z15))</f>
        <v/>
      </c>
      <c r="AA65" s="100" t="str">
        <f>IF(Z65="","",SUM(AA3:AA15))</f>
        <v/>
      </c>
      <c r="AB65" s="341">
        <f>SUM(D65,F65,H65,J65,L65,N65,P65,R65,T65,V65,X65,Z65)</f>
        <v>4451</v>
      </c>
      <c r="AC65" s="278">
        <f>SUM(E65,G65,I65,K65,M65,O65,Q65,S65,U65,W65,Y65,AA65)</f>
        <v>5221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0.79351032448377579</v>
      </c>
      <c r="F66" s="155"/>
      <c r="G66" s="154">
        <f>IF(F65="","",F65/G65)</f>
        <v>0.89234449760765555</v>
      </c>
      <c r="H66" s="155"/>
      <c r="I66" s="154">
        <f>IF(H65="","",H65/I65)</f>
        <v>0.90431266846361191</v>
      </c>
      <c r="J66" s="231">
        <v>0</v>
      </c>
      <c r="K66" s="154">
        <f>IF(J65="","",J65/K65)</f>
        <v>0.70744680851063835</v>
      </c>
      <c r="L66" s="231"/>
      <c r="M66" s="154">
        <f>IF(L65="","",L65/M65)</f>
        <v>0.57272727272727275</v>
      </c>
      <c r="N66" s="231"/>
      <c r="O66" s="154">
        <f>IF(N65="","",N65/O65)</f>
        <v>0.85860655737704916</v>
      </c>
      <c r="P66" s="233"/>
      <c r="Q66" s="154">
        <f>IF(P65="","",P65/Q65)</f>
        <v>0.92713567839195976</v>
      </c>
      <c r="R66" s="233"/>
      <c r="S66" s="154">
        <f>IF(R65="","",R65/S65)</f>
        <v>0.93087557603686633</v>
      </c>
      <c r="T66" s="233"/>
      <c r="U66" s="154">
        <f>IF(T65="","",T65/U65)</f>
        <v>0.89648033126293991</v>
      </c>
      <c r="V66" s="233"/>
      <c r="W66" s="154">
        <f>IF(V65="","",V65/W65)</f>
        <v>0.84839203675344566</v>
      </c>
      <c r="X66" s="233"/>
      <c r="Y66" s="154">
        <f>IF(X65="","",X65/Y65)</f>
        <v>0.9</v>
      </c>
      <c r="Z66" s="233"/>
      <c r="AA66" s="154" t="str">
        <f>IF(Z65="","",Z65/AA65)</f>
        <v/>
      </c>
      <c r="AB66" s="108"/>
      <c r="AC66" s="279">
        <f>AB65/AC65</f>
        <v>0.85251867458341313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43</v>
      </c>
      <c r="E67" s="100">
        <f>SUM(E16:E64)</f>
        <v>61</v>
      </c>
      <c r="F67" s="100">
        <f>IF(F16="","",SUM(F16:F64))</f>
        <v>78</v>
      </c>
      <c r="G67" s="100">
        <f>IF(F67="","",SUM(G16:G64))</f>
        <v>83</v>
      </c>
      <c r="H67" s="100">
        <f>IF(H16="","",SUM(H16:H64))</f>
        <v>201</v>
      </c>
      <c r="I67" s="100">
        <f>IF(H67="","",SUM(I16:I64))</f>
        <v>203</v>
      </c>
      <c r="J67" s="100">
        <f>IF(J16="","",SUM(J16:J64))</f>
        <v>73</v>
      </c>
      <c r="K67" s="100">
        <f>IF(J67="","",SUM(K16:K64))</f>
        <v>83</v>
      </c>
      <c r="L67" s="100">
        <f>IF(L16="","",SUM(L16:L64))</f>
        <v>39</v>
      </c>
      <c r="M67" s="100">
        <f>IF(L67="","",SUM(M16:M64))</f>
        <v>95</v>
      </c>
      <c r="N67" s="100">
        <f>IF(N16="","",SUM(N16:N64))</f>
        <v>75</v>
      </c>
      <c r="O67" s="100">
        <f>IF(N67="","",SUM(O16:O64))</f>
        <v>79</v>
      </c>
      <c r="P67" s="100">
        <f>IF(P16="","",SUM(P16:P64))</f>
        <v>82</v>
      </c>
      <c r="Q67" s="100">
        <f>IF(P67="","",SUM(Q16:Q64))</f>
        <v>130</v>
      </c>
      <c r="R67" s="100">
        <f>IF(R16="","",SUM(R16:R64))</f>
        <v>59</v>
      </c>
      <c r="S67" s="100">
        <f>IF(R67="","",SUM(S16:S64))</f>
        <v>133</v>
      </c>
      <c r="T67" s="100">
        <f>IF(T16="","",SUM(T16:T64))</f>
        <v>70</v>
      </c>
      <c r="U67" s="100">
        <f>IF(T67="","",SUM(U16:U64))</f>
        <v>87</v>
      </c>
      <c r="V67" s="100">
        <f>IF(V16="","",SUM(V16:V64))</f>
        <v>85</v>
      </c>
      <c r="W67" s="100">
        <f>IF(V67="","",SUM(W16:W64))</f>
        <v>87</v>
      </c>
      <c r="X67" s="100">
        <f>IF(X16="","",SUM(X16:X64))</f>
        <v>82</v>
      </c>
      <c r="Y67" s="100">
        <f>IF(X67="","",SUM(Y16:Y64))</f>
        <v>97</v>
      </c>
      <c r="Z67" s="100" t="str">
        <f>IF(Z16="","",SUM(Z16:Z64))</f>
        <v/>
      </c>
      <c r="AA67" s="100" t="str">
        <f>IF(Z67="","",SUM(AA16:AA64))</f>
        <v/>
      </c>
      <c r="AB67" s="342">
        <f>SUM(D67,F67,H67,J67,L67,N67,P67,R67,T67,V67,X67,Z67)</f>
        <v>887</v>
      </c>
      <c r="AC67" s="280">
        <f>SUM(E67,G67,I67,K67,M67,O67,Q67,S67,U67,W67,Y67,AA67)</f>
        <v>1138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0.70491803278688525</v>
      </c>
      <c r="F68" s="155"/>
      <c r="G68" s="154">
        <f>IF(F67="","",F67/G67)</f>
        <v>0.93975903614457834</v>
      </c>
      <c r="H68" s="155"/>
      <c r="I68" s="154">
        <f>IF(H67="","",H67/I67)</f>
        <v>0.99014778325123154</v>
      </c>
      <c r="J68" s="231"/>
      <c r="K68" s="154">
        <f>IF(J67="","",J67/K67)</f>
        <v>0.87951807228915657</v>
      </c>
      <c r="L68" s="231"/>
      <c r="M68" s="154">
        <f>IF(L67="","",L67/M67)</f>
        <v>0.41052631578947368</v>
      </c>
      <c r="N68" s="231"/>
      <c r="O68" s="154">
        <f>IF(N67="","",N67/O67)</f>
        <v>0.94936708860759489</v>
      </c>
      <c r="P68" s="233"/>
      <c r="Q68" s="154">
        <f>IF(P67="","",P67/Q67)</f>
        <v>0.63076923076923075</v>
      </c>
      <c r="R68" s="233"/>
      <c r="S68" s="154">
        <f>IF(R67="","",R67/S67)</f>
        <v>0.44360902255639095</v>
      </c>
      <c r="T68" s="233"/>
      <c r="U68" s="154">
        <f>IF(T67="","",T67/U67)</f>
        <v>0.8045977011494253</v>
      </c>
      <c r="V68" s="233"/>
      <c r="W68" s="154">
        <f>IF(V67="","",V67/W67)</f>
        <v>0.97701149425287359</v>
      </c>
      <c r="X68" s="233"/>
      <c r="Y68" s="154">
        <f>IF(X67="","",X67/Y67)</f>
        <v>0.84536082474226804</v>
      </c>
      <c r="Z68" s="233"/>
      <c r="AA68" s="154" t="str">
        <f>IF(Z67="","",Z67/AA67)</f>
        <v/>
      </c>
      <c r="AB68" s="132"/>
      <c r="AC68" s="281">
        <f>AB67/AC67</f>
        <v>0.77943760984182775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312</v>
      </c>
      <c r="E69" s="100">
        <f>E67+E65</f>
        <v>400</v>
      </c>
      <c r="F69" s="100">
        <f>IF(F65="","",F67+F65)</f>
        <v>451</v>
      </c>
      <c r="G69" s="100">
        <f>IF(F69="","",G67+G65)</f>
        <v>501</v>
      </c>
      <c r="H69" s="100">
        <f>IF(H65="","",H67+H65)</f>
        <v>872</v>
      </c>
      <c r="I69" s="100">
        <f>IF(H69="","",I67+I65)</f>
        <v>945</v>
      </c>
      <c r="J69" s="100">
        <f>IF(J65="","",J67+J65)</f>
        <v>339</v>
      </c>
      <c r="K69" s="100">
        <f>IF(J69="","",K67+K65)</f>
        <v>459</v>
      </c>
      <c r="L69" s="100">
        <f>IF(L65="","",L67+L65)</f>
        <v>228</v>
      </c>
      <c r="M69" s="100">
        <f>IF(L69="","",M67+M65)</f>
        <v>425</v>
      </c>
      <c r="N69" s="100">
        <f>IF(N65="","",N67+N65)</f>
        <v>494</v>
      </c>
      <c r="O69" s="100">
        <f>IF(N69="","",O67+O65)</f>
        <v>567</v>
      </c>
      <c r="P69" s="100">
        <f>IF(P65="","",P67+P65)</f>
        <v>451</v>
      </c>
      <c r="Q69" s="100">
        <f>IF(P69="","",Q67+Q65)</f>
        <v>528</v>
      </c>
      <c r="R69" s="100">
        <f>IF(R65="","",R67+R65)</f>
        <v>463</v>
      </c>
      <c r="S69" s="100">
        <f>IF(R69="","",S67+S65)</f>
        <v>567</v>
      </c>
      <c r="T69" s="100">
        <f>IF(T65="","",T67+T65)</f>
        <v>503</v>
      </c>
      <c r="U69" s="100">
        <f>IF(T69="","",U67+U65)</f>
        <v>570</v>
      </c>
      <c r="V69" s="100">
        <f>IF(V65="","",V67+V65)</f>
        <v>639</v>
      </c>
      <c r="W69" s="100">
        <f>IF(V69="","",W67+W65)</f>
        <v>740</v>
      </c>
      <c r="X69" s="100">
        <f>IF(X65="","",X67+X65)</f>
        <v>586</v>
      </c>
      <c r="Y69" s="100">
        <f>IF(X69="","",Y67+Y65)</f>
        <v>657</v>
      </c>
      <c r="Z69" s="100" t="str">
        <f>IF(Z65="","",Z67+Z65)</f>
        <v/>
      </c>
      <c r="AA69" s="100" t="str">
        <f>IF(Z69="","",AA67+AA65)</f>
        <v/>
      </c>
      <c r="AB69" s="348">
        <f>SUM(D69,F69,H69,J69,L69,N69,P69,R69,T69,V69,X69,Z69)</f>
        <v>5338</v>
      </c>
      <c r="AC69" s="282">
        <f>SUM(E69,G69,I69,K69,M69,O69,Q69,S69,U69,W69,Y69,AA69)</f>
        <v>6359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0.78</v>
      </c>
      <c r="F70" s="158"/>
      <c r="G70" s="252">
        <f>IF(F69="","",F69/G69)</f>
        <v>0.90019960079840322</v>
      </c>
      <c r="H70" s="158"/>
      <c r="I70" s="249">
        <f>IF(H69="","",H69/I69)</f>
        <v>0.92275132275132277</v>
      </c>
      <c r="J70" s="250"/>
      <c r="K70" s="249">
        <f>IF(J69="","",J69/K69)</f>
        <v>0.73856209150326801</v>
      </c>
      <c r="L70" s="250"/>
      <c r="M70" s="249">
        <f>IF(L69="","",L69/M69)</f>
        <v>0.53647058823529414</v>
      </c>
      <c r="N70" s="250"/>
      <c r="O70" s="249">
        <f>IF(N69="","",N69/O69)</f>
        <v>0.87125220458553787</v>
      </c>
      <c r="P70" s="251"/>
      <c r="Q70" s="249">
        <f>IF(P69="","",P69/Q69)</f>
        <v>0.85416666666666663</v>
      </c>
      <c r="R70" s="251"/>
      <c r="S70" s="249">
        <f>IF(R69="","",R69/S69)</f>
        <v>0.81657848324514992</v>
      </c>
      <c r="T70" s="251"/>
      <c r="U70" s="249">
        <f>IF(T69="","",T69/U69)</f>
        <v>0.88245614035087716</v>
      </c>
      <c r="V70" s="251"/>
      <c r="W70" s="249">
        <f>IF(V69="","",V69/W69)</f>
        <v>0.86351351351351346</v>
      </c>
      <c r="X70" s="251"/>
      <c r="Y70" s="249">
        <f>IF(X69="","",X69/Y69)</f>
        <v>0.89193302891933024</v>
      </c>
      <c r="Z70" s="251"/>
      <c r="AA70" s="249" t="str">
        <f>IF(Z69="","",Z69/AA69)</f>
        <v/>
      </c>
      <c r="AB70" s="144"/>
      <c r="AC70" s="283">
        <f>AB69/AC69</f>
        <v>0.83944016354772766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zoomScale="85" zoomScaleNormal="100" zoomScaleSheetLayoutView="85" workbookViewId="0">
      <selection activeCell="Q7" sqref="Q7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0" t="s">
        <v>13</v>
      </c>
      <c r="C2" s="261" t="s">
        <v>17</v>
      </c>
      <c r="D2" s="262"/>
      <c r="E2" s="260" t="s">
        <v>18</v>
      </c>
      <c r="F2" s="262"/>
      <c r="G2" s="260" t="s">
        <v>19</v>
      </c>
      <c r="H2" s="262"/>
      <c r="I2" s="260" t="s">
        <v>20</v>
      </c>
      <c r="J2" s="262"/>
      <c r="K2" s="260" t="s">
        <v>21</v>
      </c>
      <c r="L2" s="262"/>
      <c r="M2" s="260" t="s">
        <v>22</v>
      </c>
      <c r="N2" s="262"/>
      <c r="O2" s="260" t="s">
        <v>23</v>
      </c>
      <c r="P2" s="262"/>
      <c r="Q2" s="260" t="s">
        <v>24</v>
      </c>
      <c r="R2" s="262"/>
      <c r="S2" s="260" t="s">
        <v>25</v>
      </c>
      <c r="T2" s="262"/>
      <c r="U2" s="260" t="s">
        <v>14</v>
      </c>
      <c r="V2" s="262"/>
      <c r="W2" s="260" t="s">
        <v>15</v>
      </c>
      <c r="X2" s="262"/>
      <c r="Y2" s="260" t="s">
        <v>16</v>
      </c>
      <c r="Z2" s="262"/>
      <c r="AA2" s="261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7" t="s">
        <v>461</v>
      </c>
      <c r="C4" s="212">
        <v>801</v>
      </c>
      <c r="D4" s="213"/>
      <c r="E4" s="214">
        <v>625</v>
      </c>
      <c r="F4" s="213"/>
      <c r="G4" s="214">
        <v>709</v>
      </c>
      <c r="H4" s="213"/>
      <c r="I4" s="214">
        <v>789</v>
      </c>
      <c r="J4" s="213"/>
      <c r="K4" s="214">
        <v>778</v>
      </c>
      <c r="L4" s="213"/>
      <c r="M4" s="214">
        <v>777</v>
      </c>
      <c r="N4" s="213"/>
      <c r="O4" s="214">
        <v>696</v>
      </c>
      <c r="P4" s="213"/>
      <c r="Q4" s="214">
        <v>898</v>
      </c>
      <c r="R4" s="213"/>
      <c r="S4" s="214">
        <v>595</v>
      </c>
      <c r="T4" s="213"/>
      <c r="U4" s="214">
        <v>510</v>
      </c>
      <c r="V4" s="215"/>
      <c r="W4" s="214">
        <v>559</v>
      </c>
      <c r="X4" s="215"/>
      <c r="Y4" s="214">
        <v>478</v>
      </c>
      <c r="Z4" s="215" t="s">
        <v>140</v>
      </c>
      <c r="AA4" s="216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7" t="s">
        <v>437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5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6" t="s">
        <v>140</v>
      </c>
      <c r="AA5" s="287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3" t="s">
        <v>462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>
        <v>567</v>
      </c>
      <c r="L6" s="53"/>
      <c r="M6" s="201">
        <v>570</v>
      </c>
      <c r="N6" s="53"/>
      <c r="O6" s="201">
        <v>740</v>
      </c>
      <c r="P6" s="53"/>
      <c r="Q6" s="29">
        <v>657</v>
      </c>
      <c r="R6" s="53"/>
      <c r="S6" s="201"/>
      <c r="T6" s="53"/>
      <c r="U6" s="201"/>
      <c r="V6" s="202"/>
      <c r="W6" s="201"/>
      <c r="X6" s="201"/>
      <c r="Y6" s="201"/>
      <c r="Z6" s="288" t="s">
        <v>140</v>
      </c>
      <c r="AA6" s="289">
        <f>SUM(C6:Y6)</f>
        <v>4513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429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454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>
        <f>IF(K6="","",SUM(C6:K6)/SUM(C5:K5))</f>
        <v>0.69868276619099889</v>
      </c>
      <c r="L8" s="18"/>
      <c r="M8" s="32">
        <f>IF(M6="","",SUM(C6:M6)/SUM(C5:M5))</f>
        <v>0.70737797956867199</v>
      </c>
      <c r="N8" s="18"/>
      <c r="O8" s="32">
        <f>IF(O6="","",SUM(C6:O6)/SUM(C5:O5))</f>
        <v>0.81247366203118421</v>
      </c>
      <c r="P8" s="18"/>
      <c r="Q8" s="32">
        <f>IF(Q6="","",SUM(C6:Q6)/SUM(C5:Q5))</f>
        <v>0.8544112078758046</v>
      </c>
      <c r="R8" s="18"/>
      <c r="S8" s="32" t="str">
        <f>IF(S6="","",SUM(C6:S6)/SUM(C5:S5))</f>
        <v/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6">
        <f>+AA6/AA5</f>
        <v>0.57740532241555786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 t="s">
        <v>141</v>
      </c>
      <c r="AB10" s="169"/>
      <c r="AC10" s="204" t="s">
        <v>34</v>
      </c>
      <c r="AD10" s="169"/>
      <c r="AE10" s="204" t="s">
        <v>142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148</v>
      </c>
      <c r="J11" s="1"/>
      <c r="K11" s="170">
        <v>18681</v>
      </c>
      <c r="L11" s="1"/>
      <c r="M11" s="166">
        <f>+K11/E17</f>
        <v>0.79415890830251246</v>
      </c>
      <c r="N11" s="1"/>
      <c r="O11" s="1" t="s">
        <v>153</v>
      </c>
      <c r="P11" s="1"/>
      <c r="Q11" s="170">
        <v>13566</v>
      </c>
      <c r="R11" s="1"/>
      <c r="S11" s="166">
        <f>+Q11/K17</f>
        <v>1.0013286093888396</v>
      </c>
      <c r="T11" s="1"/>
      <c r="U11" s="1" t="s">
        <v>158</v>
      </c>
      <c r="W11" s="17">
        <v>8093</v>
      </c>
      <c r="Y11" s="166">
        <f>+W11/Q17</f>
        <v>0.90810143626570916</v>
      </c>
      <c r="Z11" s="1"/>
      <c r="AA11" s="1" t="s">
        <v>269</v>
      </c>
      <c r="AB11" s="1"/>
      <c r="AC11" s="192">
        <v>12213</v>
      </c>
      <c r="AD11" s="1"/>
      <c r="AE11" s="166">
        <f>+AC11/W17</f>
        <v>0.85167364016736402</v>
      </c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152</v>
      </c>
      <c r="J12" s="1"/>
      <c r="K12" s="170">
        <v>17375</v>
      </c>
      <c r="L12" s="1"/>
      <c r="M12" s="166">
        <f t="shared" ref="M12:M17" si="1">+K12/K11</f>
        <v>0.9300893956426316</v>
      </c>
      <c r="N12" s="1"/>
      <c r="O12" s="1" t="s">
        <v>157</v>
      </c>
      <c r="Q12" s="170">
        <v>12833</v>
      </c>
      <c r="R12" s="1"/>
      <c r="S12" s="166">
        <f t="shared" ref="S12:S17" si="2">+Q12/Q11</f>
        <v>0.9459678608285419</v>
      </c>
      <c r="T12" s="1"/>
      <c r="U12" s="1" t="s">
        <v>216</v>
      </c>
      <c r="W12" s="17">
        <v>12421</v>
      </c>
      <c r="Y12" s="166">
        <f>+W12/W11</f>
        <v>1.5347831459285803</v>
      </c>
      <c r="Z12" s="1"/>
      <c r="AA12" s="1" t="s">
        <v>281</v>
      </c>
      <c r="AB12" s="1"/>
      <c r="AC12" s="192">
        <v>11294</v>
      </c>
      <c r="AD12" s="1"/>
      <c r="AE12" s="166">
        <f t="shared" ref="AE12:AE17" si="3">+AC12/AC11</f>
        <v>0.9247523131089822</v>
      </c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156</v>
      </c>
      <c r="J13" s="1"/>
      <c r="K13" s="170">
        <v>16289</v>
      </c>
      <c r="L13" s="1"/>
      <c r="M13" s="166">
        <f t="shared" si="1"/>
        <v>0.93749640287769787</v>
      </c>
      <c r="N13" s="1"/>
      <c r="O13" s="1" t="s">
        <v>161</v>
      </c>
      <c r="Q13" s="170">
        <v>12891</v>
      </c>
      <c r="R13" s="1"/>
      <c r="S13" s="166">
        <f t="shared" si="2"/>
        <v>1.0045195979116341</v>
      </c>
      <c r="T13" s="1"/>
      <c r="U13" s="1" t="s">
        <v>232</v>
      </c>
      <c r="V13" s="1"/>
      <c r="W13" s="170">
        <v>15954</v>
      </c>
      <c r="X13" s="1"/>
      <c r="Y13" s="166">
        <v>1.284</v>
      </c>
      <c r="Z13" s="1"/>
      <c r="AA13" s="1" t="s">
        <v>285</v>
      </c>
      <c r="AC13" s="170">
        <v>9350</v>
      </c>
      <c r="AE13" s="166">
        <f t="shared" si="3"/>
        <v>0.82787320701257305</v>
      </c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160</v>
      </c>
      <c r="J14" s="1"/>
      <c r="K14" s="170">
        <v>15204</v>
      </c>
      <c r="L14" s="1"/>
      <c r="M14" s="166">
        <f t="shared" si="1"/>
        <v>0.93339063171465408</v>
      </c>
      <c r="N14" s="1"/>
      <c r="O14" s="1" t="s">
        <v>164</v>
      </c>
      <c r="Q14" s="17">
        <v>11950</v>
      </c>
      <c r="R14" s="1"/>
      <c r="S14" s="166">
        <f t="shared" si="2"/>
        <v>0.92700333566053839</v>
      </c>
      <c r="T14" s="1"/>
      <c r="U14" s="1" t="s">
        <v>233</v>
      </c>
      <c r="V14" s="1"/>
      <c r="W14" s="170">
        <v>14221</v>
      </c>
      <c r="X14" s="1"/>
      <c r="Y14" s="166">
        <f>+W14/W13</f>
        <v>0.89137520371066814</v>
      </c>
      <c r="Z14" s="1"/>
      <c r="AA14" s="1" t="s">
        <v>291</v>
      </c>
      <c r="AC14" s="170">
        <v>10028</v>
      </c>
      <c r="AE14" s="166">
        <f t="shared" si="3"/>
        <v>1.0725133689839572</v>
      </c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163</v>
      </c>
      <c r="J15" s="1"/>
      <c r="K15" s="170">
        <v>15172</v>
      </c>
      <c r="L15" s="1"/>
      <c r="M15" s="166">
        <f t="shared" si="1"/>
        <v>0.99789529071297023</v>
      </c>
      <c r="N15" s="1"/>
      <c r="O15" s="1" t="s">
        <v>146</v>
      </c>
      <c r="Q15" s="17">
        <v>11333</v>
      </c>
      <c r="R15" s="1"/>
      <c r="S15" s="166">
        <f t="shared" si="2"/>
        <v>0.94836820083682005</v>
      </c>
      <c r="T15" s="1"/>
      <c r="U15" s="1" t="s">
        <v>238</v>
      </c>
      <c r="V15" s="1"/>
      <c r="W15" s="192">
        <v>16609</v>
      </c>
      <c r="X15" s="1"/>
      <c r="Y15" s="166">
        <f>+W15/W14</f>
        <v>1.1679206806834963</v>
      </c>
      <c r="Z15" s="1"/>
      <c r="AA15" s="1" t="s">
        <v>296</v>
      </c>
      <c r="AC15" s="170">
        <v>8774</v>
      </c>
      <c r="AE15" s="166">
        <f t="shared" si="3"/>
        <v>0.87495013960909451</v>
      </c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145</v>
      </c>
      <c r="J16" s="1"/>
      <c r="K16" s="170">
        <v>14115</v>
      </c>
      <c r="L16" s="1"/>
      <c r="M16" s="166">
        <f t="shared" si="1"/>
        <v>0.93033219087793306</v>
      </c>
      <c r="N16" s="1"/>
      <c r="O16" s="1" t="s">
        <v>150</v>
      </c>
      <c r="Q16" s="17">
        <v>9604</v>
      </c>
      <c r="R16" s="1"/>
      <c r="S16" s="166">
        <f t="shared" si="2"/>
        <v>0.84743668931439164</v>
      </c>
      <c r="T16" s="1"/>
      <c r="U16" s="1" t="s">
        <v>253</v>
      </c>
      <c r="V16" s="1"/>
      <c r="W16" s="192">
        <v>17757</v>
      </c>
      <c r="X16" s="1"/>
      <c r="Y16" s="166">
        <f>+W16/W15</f>
        <v>1.0691191522668433</v>
      </c>
      <c r="Z16" s="1"/>
      <c r="AA16" s="1" t="s">
        <v>433</v>
      </c>
      <c r="AC16" s="170">
        <v>8215</v>
      </c>
      <c r="AE16" s="166">
        <f t="shared" si="3"/>
        <v>0.93628903578755418</v>
      </c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149</v>
      </c>
      <c r="J17" s="1"/>
      <c r="K17" s="170">
        <v>13548</v>
      </c>
      <c r="L17" s="1"/>
      <c r="M17" s="166">
        <f t="shared" si="1"/>
        <v>0.95982996811902233</v>
      </c>
      <c r="N17" s="1"/>
      <c r="O17" s="1" t="s">
        <v>154</v>
      </c>
      <c r="Q17" s="17">
        <v>8912</v>
      </c>
      <c r="S17" s="166">
        <f t="shared" si="2"/>
        <v>0.9279466888796335</v>
      </c>
      <c r="T17" s="1"/>
      <c r="U17" s="1" t="s">
        <v>262</v>
      </c>
      <c r="V17" s="1"/>
      <c r="W17" s="192">
        <v>14340</v>
      </c>
      <c r="X17" s="1"/>
      <c r="Y17" s="166">
        <f>+W17/W16</f>
        <v>0.80756884608886637</v>
      </c>
      <c r="Z17" s="1"/>
      <c r="AA17" s="1" t="s">
        <v>455</v>
      </c>
      <c r="AB17" s="1"/>
      <c r="AC17" s="192">
        <v>7816</v>
      </c>
      <c r="AD17" s="1"/>
      <c r="AE17" s="166">
        <f t="shared" si="3"/>
        <v>0.95143031040779058</v>
      </c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0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450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58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1" t="s">
        <v>166</v>
      </c>
      <c r="AC21" s="1"/>
    </row>
    <row r="22" spans="1:31" ht="26.1" customHeight="1" x14ac:dyDescent="0.2">
      <c r="A22" s="1"/>
      <c r="B22" s="47" t="s">
        <v>60</v>
      </c>
      <c r="C22" s="48">
        <v>359</v>
      </c>
      <c r="D22" s="17"/>
      <c r="E22" s="48">
        <v>302</v>
      </c>
      <c r="F22" s="17"/>
      <c r="G22" s="48">
        <v>394</v>
      </c>
      <c r="H22" s="17"/>
      <c r="I22" s="48">
        <v>346</v>
      </c>
      <c r="J22" s="17"/>
      <c r="K22" s="48">
        <v>301</v>
      </c>
      <c r="L22" s="17"/>
      <c r="M22" s="48">
        <v>314</v>
      </c>
      <c r="N22" s="17"/>
      <c r="O22" s="48">
        <v>208</v>
      </c>
      <c r="P22" s="17"/>
      <c r="Q22" s="48">
        <v>277</v>
      </c>
      <c r="R22" s="17"/>
      <c r="S22" s="48">
        <v>299</v>
      </c>
      <c r="T22" s="1"/>
      <c r="U22" s="48">
        <v>170</v>
      </c>
      <c r="V22" s="17"/>
      <c r="W22" s="48">
        <v>287</v>
      </c>
      <c r="X22" s="17"/>
      <c r="Y22" s="48">
        <v>425</v>
      </c>
      <c r="Z22" s="17"/>
      <c r="AA22" s="48">
        <f>SUM(C22:Z22)</f>
        <v>3682</v>
      </c>
      <c r="AB22" s="362">
        <v>0.93400000000000005</v>
      </c>
      <c r="AC22" s="362"/>
    </row>
    <row r="23" spans="1:31" ht="26.1" customHeight="1" x14ac:dyDescent="0.2">
      <c r="A23" s="1"/>
      <c r="B23" s="47" t="s">
        <v>62</v>
      </c>
      <c r="C23" s="48">
        <v>300</v>
      </c>
      <c r="D23" s="17"/>
      <c r="E23" s="48">
        <v>233</v>
      </c>
      <c r="F23" s="17"/>
      <c r="G23" s="48">
        <v>252</v>
      </c>
      <c r="H23" s="17"/>
      <c r="I23" s="48">
        <v>385</v>
      </c>
      <c r="J23" s="17"/>
      <c r="K23" s="48">
        <v>164</v>
      </c>
      <c r="L23" s="17"/>
      <c r="M23" s="48">
        <v>279</v>
      </c>
      <c r="N23" s="17"/>
      <c r="O23" s="48">
        <v>51</v>
      </c>
      <c r="P23" s="17"/>
      <c r="Q23" s="48">
        <v>136</v>
      </c>
      <c r="R23" s="17"/>
      <c r="S23" s="48">
        <v>184</v>
      </c>
      <c r="T23" s="1"/>
      <c r="U23" s="48">
        <v>163</v>
      </c>
      <c r="V23" s="17"/>
      <c r="W23" s="48">
        <v>120</v>
      </c>
      <c r="X23" s="17"/>
      <c r="Y23" s="48">
        <v>359</v>
      </c>
      <c r="Z23" s="17"/>
      <c r="AA23" s="48">
        <f t="shared" ref="AA23" si="4">SUM(C23:Z23)</f>
        <v>2626</v>
      </c>
      <c r="AB23" s="362">
        <v>1.075</v>
      </c>
      <c r="AC23" s="362"/>
    </row>
    <row r="24" spans="1:31" ht="26.1" customHeight="1" x14ac:dyDescent="0.2">
      <c r="A24" s="1"/>
      <c r="B24" s="47" t="s">
        <v>63</v>
      </c>
      <c r="C24" s="48">
        <v>6</v>
      </c>
      <c r="D24" s="17"/>
      <c r="E24" s="48">
        <v>10</v>
      </c>
      <c r="F24" s="17"/>
      <c r="G24" s="48">
        <v>4</v>
      </c>
      <c r="H24" s="17"/>
      <c r="I24" s="48">
        <v>1</v>
      </c>
      <c r="J24" s="17"/>
      <c r="K24" s="48">
        <v>2</v>
      </c>
      <c r="L24" s="17"/>
      <c r="M24" s="48">
        <v>1</v>
      </c>
      <c r="N24" s="17"/>
      <c r="O24" s="48">
        <v>8</v>
      </c>
      <c r="P24" s="17"/>
      <c r="Q24" s="48">
        <v>12</v>
      </c>
      <c r="R24" s="17"/>
      <c r="S24" s="48">
        <v>5</v>
      </c>
      <c r="T24" s="1"/>
      <c r="U24" s="48">
        <v>1</v>
      </c>
      <c r="V24" s="17"/>
      <c r="W24" s="48">
        <v>0</v>
      </c>
      <c r="X24" s="17"/>
      <c r="Y24" s="48">
        <v>1</v>
      </c>
      <c r="Z24" s="17"/>
      <c r="AA24" s="48">
        <f>SUM(C24:Z24)</f>
        <v>51</v>
      </c>
      <c r="AB24" s="362">
        <v>3.923</v>
      </c>
      <c r="AC24" s="362"/>
    </row>
    <row r="25" spans="1:31" ht="26.1" customHeight="1" x14ac:dyDescent="0.2">
      <c r="A25" s="1"/>
      <c r="B25" s="50" t="s">
        <v>64</v>
      </c>
      <c r="C25" s="51">
        <v>131</v>
      </c>
      <c r="D25" s="26"/>
      <c r="E25" s="51">
        <v>116</v>
      </c>
      <c r="F25" s="26"/>
      <c r="G25" s="51">
        <v>129</v>
      </c>
      <c r="H25" s="26"/>
      <c r="I25" s="51">
        <v>129</v>
      </c>
      <c r="J25" s="26"/>
      <c r="K25" s="51">
        <v>80</v>
      </c>
      <c r="L25" s="26"/>
      <c r="M25" s="51">
        <v>167</v>
      </c>
      <c r="N25" s="26"/>
      <c r="O25" s="51">
        <v>74</v>
      </c>
      <c r="P25" s="26"/>
      <c r="Q25" s="51">
        <v>111</v>
      </c>
      <c r="R25" s="26"/>
      <c r="S25" s="51">
        <v>200</v>
      </c>
      <c r="T25" s="52"/>
      <c r="U25" s="48">
        <v>66</v>
      </c>
      <c r="V25" s="26"/>
      <c r="W25" s="51">
        <v>94</v>
      </c>
      <c r="X25" s="26"/>
      <c r="Y25" s="51">
        <v>160</v>
      </c>
      <c r="Z25" s="26"/>
      <c r="AA25" s="48">
        <f>SUM(C25:Z25)</f>
        <v>1457</v>
      </c>
      <c r="AB25" s="362">
        <v>0.80200000000000005</v>
      </c>
      <c r="AC25" s="362"/>
    </row>
    <row r="26" spans="1:31" ht="26.1" customHeight="1" x14ac:dyDescent="0.2">
      <c r="A26" s="1"/>
      <c r="B26" s="47" t="s">
        <v>66</v>
      </c>
      <c r="C26" s="48">
        <f>SUM(C22:C25)</f>
        <v>796</v>
      </c>
      <c r="D26" s="17"/>
      <c r="E26" s="48">
        <f>SUM(E22:E25)</f>
        <v>661</v>
      </c>
      <c r="F26" s="17"/>
      <c r="G26" s="48">
        <f>SUM(G22:G25)</f>
        <v>779</v>
      </c>
      <c r="H26" s="17"/>
      <c r="I26" s="48">
        <f>SUM(I22:I25)</f>
        <v>861</v>
      </c>
      <c r="J26" s="17"/>
      <c r="K26" s="48">
        <f>SUM(K22:K25)</f>
        <v>547</v>
      </c>
      <c r="L26" s="17"/>
      <c r="M26" s="48">
        <f>SUM(M22:M25)</f>
        <v>761</v>
      </c>
      <c r="N26" s="17"/>
      <c r="O26" s="48">
        <f>SUM(O22:O25)</f>
        <v>341</v>
      </c>
      <c r="P26" s="17"/>
      <c r="Q26" s="48">
        <f>SUM(Q22:Q25)</f>
        <v>536</v>
      </c>
      <c r="R26" s="17"/>
      <c r="S26" s="48">
        <f>SUM(S22:S25)</f>
        <v>688</v>
      </c>
      <c r="T26" s="1"/>
      <c r="U26" s="172">
        <f>SUM(U22:U25)</f>
        <v>400</v>
      </c>
      <c r="V26" s="17"/>
      <c r="W26" s="48">
        <f>SUM(W22:W25)</f>
        <v>501</v>
      </c>
      <c r="X26" s="17"/>
      <c r="Y26" s="48">
        <f>SUM(Y22:Y25)</f>
        <v>945</v>
      </c>
      <c r="Z26" s="17"/>
      <c r="AA26" s="185">
        <f>SUM(AA22:AA25)</f>
        <v>7816</v>
      </c>
      <c r="AB26" s="362">
        <v>0.95099999999999996</v>
      </c>
      <c r="AC26" s="362"/>
    </row>
    <row r="27" spans="1:31" ht="26.1" customHeight="1" x14ac:dyDescent="0.2">
      <c r="A27" s="1"/>
      <c r="B27" s="1"/>
      <c r="C27" s="1" t="s">
        <v>463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58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1" t="s">
        <v>166</v>
      </c>
      <c r="AC28" s="1"/>
    </row>
    <row r="29" spans="1:31" ht="26.1" customHeight="1" x14ac:dyDescent="0.2">
      <c r="A29" s="1"/>
      <c r="B29" s="47" t="s">
        <v>60</v>
      </c>
      <c r="C29" s="48">
        <v>217</v>
      </c>
      <c r="D29" s="17"/>
      <c r="E29" s="48">
        <v>171</v>
      </c>
      <c r="F29" s="17"/>
      <c r="G29" s="48">
        <v>252</v>
      </c>
      <c r="H29" s="17"/>
      <c r="I29" s="48">
        <v>250</v>
      </c>
      <c r="J29" s="17"/>
      <c r="K29" s="48">
        <v>258</v>
      </c>
      <c r="L29" s="17"/>
      <c r="M29" s="48">
        <v>299</v>
      </c>
      <c r="N29" s="17"/>
      <c r="O29" s="48">
        <v>313</v>
      </c>
      <c r="P29" s="17"/>
      <c r="Q29" s="48">
        <v>323</v>
      </c>
      <c r="R29" s="17"/>
      <c r="S29" s="48"/>
      <c r="T29" s="1"/>
      <c r="U29" s="48"/>
      <c r="V29" s="17"/>
      <c r="W29" s="172"/>
      <c r="X29" s="311"/>
      <c r="Y29" s="172"/>
      <c r="Z29" s="312"/>
      <c r="AA29" s="48">
        <f>+SUM(C29:Y29)</f>
        <v>2083</v>
      </c>
      <c r="AB29" s="362">
        <f>+AA29/AA22</f>
        <v>0.56572514937533946</v>
      </c>
      <c r="AC29" s="362"/>
    </row>
    <row r="30" spans="1:31" ht="26.1" customHeight="1" x14ac:dyDescent="0.2">
      <c r="A30" s="1"/>
      <c r="B30" s="47" t="s">
        <v>62</v>
      </c>
      <c r="C30" s="48">
        <v>149</v>
      </c>
      <c r="D30" s="17"/>
      <c r="E30" s="48">
        <v>79</v>
      </c>
      <c r="F30" s="17"/>
      <c r="G30" s="48">
        <v>206</v>
      </c>
      <c r="H30" s="17"/>
      <c r="I30" s="48">
        <v>178</v>
      </c>
      <c r="J30" s="17"/>
      <c r="K30" s="48">
        <v>171</v>
      </c>
      <c r="L30" s="17"/>
      <c r="M30" s="48">
        <v>183</v>
      </c>
      <c r="N30" s="17"/>
      <c r="O30" s="48">
        <v>301</v>
      </c>
      <c r="P30" s="17"/>
      <c r="Q30" s="48">
        <v>185</v>
      </c>
      <c r="R30" s="17"/>
      <c r="S30" s="48"/>
      <c r="T30" s="1"/>
      <c r="U30" s="48"/>
      <c r="V30" s="17"/>
      <c r="W30" s="48"/>
      <c r="X30" s="17"/>
      <c r="Y30" s="48"/>
      <c r="Z30" s="313"/>
      <c r="AA30" s="48">
        <f t="shared" ref="AA30:AA32" si="5">+SUM(C30:Y30)</f>
        <v>1452</v>
      </c>
      <c r="AB30" s="362">
        <f>+AA30/AA23</f>
        <v>0.55293221629855294</v>
      </c>
      <c r="AC30" s="362"/>
      <c r="AD30" s="1"/>
    </row>
    <row r="31" spans="1:31" ht="26.1" customHeight="1" x14ac:dyDescent="0.2">
      <c r="A31" s="1"/>
      <c r="B31" s="47" t="s">
        <v>63</v>
      </c>
      <c r="C31" s="48">
        <v>1</v>
      </c>
      <c r="D31" s="17"/>
      <c r="E31" s="48">
        <v>53</v>
      </c>
      <c r="F31" s="17"/>
      <c r="G31" s="48">
        <v>1</v>
      </c>
      <c r="H31" s="17"/>
      <c r="I31" s="48">
        <v>0</v>
      </c>
      <c r="J31" s="17"/>
      <c r="K31" s="48">
        <v>33</v>
      </c>
      <c r="L31" s="17"/>
      <c r="M31" s="48">
        <v>0</v>
      </c>
      <c r="N31" s="17"/>
      <c r="O31" s="48">
        <v>2</v>
      </c>
      <c r="P31" s="17"/>
      <c r="Q31" s="48">
        <v>0</v>
      </c>
      <c r="R31" s="17"/>
      <c r="S31" s="48"/>
      <c r="T31" s="1"/>
      <c r="U31" s="48"/>
      <c r="V31" s="17"/>
      <c r="W31" s="48"/>
      <c r="X31" s="17"/>
      <c r="Y31" s="48"/>
      <c r="Z31" s="313"/>
      <c r="AA31" s="48">
        <f t="shared" si="5"/>
        <v>90</v>
      </c>
      <c r="AB31" s="362">
        <f>+AA31/AA24</f>
        <v>1.7647058823529411</v>
      </c>
      <c r="AC31" s="362"/>
    </row>
    <row r="32" spans="1:31" ht="26.1" customHeight="1" x14ac:dyDescent="0.2">
      <c r="A32" s="1"/>
      <c r="B32" s="50" t="s">
        <v>64</v>
      </c>
      <c r="C32" s="314">
        <v>92</v>
      </c>
      <c r="D32" s="26"/>
      <c r="E32" s="314">
        <v>122</v>
      </c>
      <c r="F32" s="26"/>
      <c r="G32" s="314">
        <v>108</v>
      </c>
      <c r="H32" s="26"/>
      <c r="I32" s="314">
        <v>100</v>
      </c>
      <c r="J32" s="26"/>
      <c r="K32" s="48">
        <v>105</v>
      </c>
      <c r="L32" s="26"/>
      <c r="M32" s="48">
        <v>88</v>
      </c>
      <c r="N32" s="26"/>
      <c r="O32" s="314">
        <v>124</v>
      </c>
      <c r="P32" s="26"/>
      <c r="Q32" s="48">
        <v>149</v>
      </c>
      <c r="R32" s="26"/>
      <c r="S32" s="48"/>
      <c r="T32" s="52"/>
      <c r="U32" s="48"/>
      <c r="V32" s="26"/>
      <c r="W32" s="314"/>
      <c r="X32" s="315"/>
      <c r="Y32" s="314"/>
      <c r="Z32" s="316"/>
      <c r="AA32" s="48">
        <f t="shared" si="5"/>
        <v>888</v>
      </c>
      <c r="AB32" s="362">
        <f>+AA32/AA25</f>
        <v>0.60947151681537404</v>
      </c>
      <c r="AC32" s="362"/>
    </row>
    <row r="33" spans="1:30" ht="26.1" customHeight="1" x14ac:dyDescent="0.2">
      <c r="A33" s="1"/>
      <c r="B33" s="47" t="s">
        <v>66</v>
      </c>
      <c r="C33" s="48">
        <f>IF(C29="","",SUM(C29:C32))</f>
        <v>459</v>
      </c>
      <c r="D33" s="17"/>
      <c r="E33" s="48">
        <f>IF(E29="","",SUM(E29:E32))</f>
        <v>425</v>
      </c>
      <c r="F33" s="17"/>
      <c r="G33" s="48">
        <f>IF(G29="","",SUM(G29:G32))</f>
        <v>567</v>
      </c>
      <c r="H33" s="17"/>
      <c r="I33" s="48">
        <f>IF(I29="","",SUM(I29:I32))</f>
        <v>528</v>
      </c>
      <c r="J33" s="17"/>
      <c r="K33" s="185">
        <f>IF(K29="","",SUM(K29:K32))</f>
        <v>567</v>
      </c>
      <c r="L33" s="17"/>
      <c r="M33" s="185">
        <f>IF(M29="","",SUM(M29:M32))</f>
        <v>570</v>
      </c>
      <c r="N33" s="17"/>
      <c r="O33" s="48">
        <f>IF(O29="","",SUM(O29:O32))</f>
        <v>740</v>
      </c>
      <c r="P33" s="17"/>
      <c r="Q33" s="185">
        <f>IF(Q29="","",SUM(Q29:Q32))</f>
        <v>657</v>
      </c>
      <c r="R33" s="17"/>
      <c r="S33" s="185" t="str">
        <f>IF(S29="","",SUM(S29:S32))</f>
        <v/>
      </c>
      <c r="T33" s="1"/>
      <c r="U33" s="185" t="str">
        <f>IF(U29="","",SUM(U29:U32))</f>
        <v/>
      </c>
      <c r="V33" s="17"/>
      <c r="W33" s="48" t="str">
        <f>IF(W29="","",SUM(W29:W32))</f>
        <v/>
      </c>
      <c r="X33" s="17"/>
      <c r="Y33" s="48" t="str">
        <f>IF(Y29="","",SUM(Y29:Y32))</f>
        <v/>
      </c>
      <c r="Z33" s="17"/>
      <c r="AA33" s="185">
        <f>SUM(C33:Z33)</f>
        <v>4513</v>
      </c>
      <c r="AB33" s="362">
        <f>+AA33/AA26</f>
        <v>0.57740532241555786</v>
      </c>
      <c r="AC33" s="362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239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H334"/>
  <sheetViews>
    <sheetView view="pageBreakPreview" topLeftCell="B43" zoomScale="115" zoomScaleNormal="100" zoomScaleSheetLayoutView="115" workbookViewId="0">
      <selection activeCell="N334" sqref="N334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10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12" x14ac:dyDescent="0.2">
      <c r="D69" t="s">
        <v>263</v>
      </c>
      <c r="P69" t="s">
        <v>268</v>
      </c>
      <c r="AB69" t="s">
        <v>271</v>
      </c>
      <c r="AN69" t="s">
        <v>280</v>
      </c>
      <c r="AZ69" t="s">
        <v>289</v>
      </c>
      <c r="BL69" t="s">
        <v>294</v>
      </c>
      <c r="BX69" t="s">
        <v>308</v>
      </c>
      <c r="CJ69" t="s">
        <v>428</v>
      </c>
      <c r="CV69" t="s">
        <v>459</v>
      </c>
    </row>
    <row r="70" spans="1:112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297</v>
      </c>
      <c r="BP70" t="s">
        <v>298</v>
      </c>
      <c r="BQ70" t="s">
        <v>299</v>
      </c>
      <c r="BR70" t="s">
        <v>300</v>
      </c>
      <c r="BS70" t="s">
        <v>301</v>
      </c>
      <c r="BT70" t="s">
        <v>302</v>
      </c>
      <c r="BU70" t="s">
        <v>303</v>
      </c>
      <c r="BV70" t="s">
        <v>249</v>
      </c>
      <c r="BW70" t="s">
        <v>304</v>
      </c>
      <c r="BX70" t="s">
        <v>305</v>
      </c>
      <c r="BY70" t="s">
        <v>306</v>
      </c>
      <c r="BZ70" t="s">
        <v>307</v>
      </c>
      <c r="CA70" t="s">
        <v>413</v>
      </c>
      <c r="CB70" t="s">
        <v>414</v>
      </c>
      <c r="CC70" t="s">
        <v>417</v>
      </c>
      <c r="CD70" t="s">
        <v>418</v>
      </c>
      <c r="CE70" t="s">
        <v>421</v>
      </c>
      <c r="CF70" t="s">
        <v>422</v>
      </c>
      <c r="CG70" t="s">
        <v>423</v>
      </c>
      <c r="CH70" t="s">
        <v>424</v>
      </c>
      <c r="CI70" t="s">
        <v>425</v>
      </c>
      <c r="CJ70" t="s">
        <v>426</v>
      </c>
      <c r="CK70" t="s">
        <v>427</v>
      </c>
      <c r="CL70" t="s">
        <v>248</v>
      </c>
      <c r="CM70" t="s">
        <v>273</v>
      </c>
      <c r="CN70" t="s">
        <v>241</v>
      </c>
      <c r="CO70" t="s">
        <v>242</v>
      </c>
      <c r="CP70" t="s">
        <v>243</v>
      </c>
      <c r="CQ70" t="s">
        <v>244</v>
      </c>
      <c r="CR70" t="s">
        <v>245</v>
      </c>
      <c r="CS70" t="s">
        <v>53</v>
      </c>
      <c r="CT70" t="s">
        <v>54</v>
      </c>
      <c r="CU70" t="s">
        <v>456</v>
      </c>
      <c r="CV70" t="s">
        <v>457</v>
      </c>
      <c r="CW70" t="s">
        <v>458</v>
      </c>
      <c r="CX70" t="s">
        <v>460</v>
      </c>
      <c r="CY70" t="s">
        <v>464</v>
      </c>
      <c r="CZ70" t="s">
        <v>482</v>
      </c>
      <c r="DA70" t="s">
        <v>483</v>
      </c>
      <c r="DB70" t="s">
        <v>484</v>
      </c>
      <c r="DC70" t="s">
        <v>485</v>
      </c>
      <c r="DD70" t="s">
        <v>422</v>
      </c>
      <c r="DE70" t="s">
        <v>486</v>
      </c>
      <c r="DF70" t="s">
        <v>424</v>
      </c>
    </row>
    <row r="71" spans="1:112" x14ac:dyDescent="0.2">
      <c r="A71" t="s">
        <v>170</v>
      </c>
      <c r="B71" t="s">
        <v>337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5">
        <v>52</v>
      </c>
      <c r="CT71" s="265">
        <v>79</v>
      </c>
      <c r="CU71" s="265">
        <v>194</v>
      </c>
      <c r="CV71" s="265">
        <v>74</v>
      </c>
      <c r="CW71" s="265">
        <v>89</v>
      </c>
      <c r="CX71" s="265">
        <v>197</v>
      </c>
      <c r="CY71" s="265">
        <v>70</v>
      </c>
      <c r="CZ71" s="265">
        <v>63</v>
      </c>
      <c r="DA71" s="265">
        <v>100</v>
      </c>
      <c r="DB71" s="265">
        <v>111</v>
      </c>
      <c r="DC71" s="265">
        <v>133</v>
      </c>
      <c r="DD71" s="265">
        <v>112</v>
      </c>
      <c r="DE71" s="265">
        <v>143</v>
      </c>
      <c r="DF71" s="265">
        <v>147</v>
      </c>
      <c r="DG71" t="s">
        <v>170</v>
      </c>
      <c r="DH71" t="s">
        <v>171</v>
      </c>
    </row>
    <row r="72" spans="1:112" x14ac:dyDescent="0.2">
      <c r="B72" t="s">
        <v>345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5">
        <v>8</v>
      </c>
      <c r="CT72" s="265">
        <v>27</v>
      </c>
      <c r="CU72" s="265">
        <v>12</v>
      </c>
      <c r="CV72" s="265">
        <v>5</v>
      </c>
      <c r="CW72" s="265">
        <v>16</v>
      </c>
      <c r="CX72" s="265">
        <v>22</v>
      </c>
      <c r="CY72" s="265">
        <v>3</v>
      </c>
      <c r="CZ72" s="265">
        <v>2</v>
      </c>
      <c r="DA72" s="265">
        <v>21</v>
      </c>
      <c r="DB72" s="265">
        <v>8</v>
      </c>
      <c r="DC72" s="265">
        <v>10</v>
      </c>
      <c r="DD72" s="265">
        <v>7</v>
      </c>
      <c r="DE72" s="265">
        <v>18</v>
      </c>
      <c r="DF72" s="265">
        <v>28</v>
      </c>
      <c r="DH72" t="s">
        <v>172</v>
      </c>
    </row>
    <row r="73" spans="1:112" x14ac:dyDescent="0.2">
      <c r="B73" t="s">
        <v>348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5">
        <v>11</v>
      </c>
      <c r="CT73" s="265">
        <v>9</v>
      </c>
      <c r="CU73" s="265">
        <v>12</v>
      </c>
      <c r="CV73" s="265">
        <v>7</v>
      </c>
      <c r="CW73" s="265">
        <v>11</v>
      </c>
      <c r="CX73" s="265">
        <v>28</v>
      </c>
      <c r="CY73" s="265">
        <v>9</v>
      </c>
      <c r="CZ73" s="265">
        <v>4</v>
      </c>
      <c r="DA73" s="265">
        <v>13</v>
      </c>
      <c r="DB73" s="265">
        <v>29</v>
      </c>
      <c r="DC73" s="265">
        <v>12</v>
      </c>
      <c r="DD73" s="265">
        <v>7</v>
      </c>
      <c r="DE73" s="265">
        <v>12</v>
      </c>
      <c r="DF73" s="265">
        <v>22</v>
      </c>
      <c r="DH73" t="s">
        <v>173</v>
      </c>
    </row>
    <row r="74" spans="1:112" x14ac:dyDescent="0.2">
      <c r="B74" t="s">
        <v>349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5">
        <v>13</v>
      </c>
      <c r="CT74" s="265">
        <v>22</v>
      </c>
      <c r="CU74" s="265">
        <v>33</v>
      </c>
      <c r="CV74" s="265">
        <v>13</v>
      </c>
      <c r="CW74" s="265">
        <v>22</v>
      </c>
      <c r="CX74" s="265">
        <v>11</v>
      </c>
      <c r="CY74" s="265">
        <v>10</v>
      </c>
      <c r="CZ74" s="265">
        <v>3</v>
      </c>
      <c r="DA74" s="265">
        <v>7</v>
      </c>
      <c r="DB74" s="265">
        <v>15</v>
      </c>
      <c r="DC74" s="265">
        <v>12</v>
      </c>
      <c r="DD74" s="265">
        <v>14</v>
      </c>
      <c r="DE74" s="265">
        <v>16</v>
      </c>
      <c r="DF74" s="265">
        <v>9</v>
      </c>
      <c r="DH74" t="s">
        <v>174</v>
      </c>
    </row>
    <row r="75" spans="1:112" x14ac:dyDescent="0.2">
      <c r="B75" t="s">
        <v>375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5">
        <v>7</v>
      </c>
      <c r="CT75" s="265">
        <v>4</v>
      </c>
      <c r="CU75" s="265">
        <v>5</v>
      </c>
      <c r="CV75" s="265">
        <v>0</v>
      </c>
      <c r="CW75" s="265">
        <v>3</v>
      </c>
      <c r="CX75" s="265">
        <v>21</v>
      </c>
      <c r="CY75" s="265">
        <v>7</v>
      </c>
      <c r="CZ75" s="265">
        <v>2</v>
      </c>
      <c r="DA75" s="265">
        <v>6</v>
      </c>
      <c r="DB75" s="265">
        <v>18</v>
      </c>
      <c r="DC75" s="265">
        <v>2</v>
      </c>
      <c r="DD75" s="265">
        <v>4</v>
      </c>
      <c r="DE75" s="265">
        <v>6</v>
      </c>
      <c r="DF75" s="265">
        <v>8</v>
      </c>
      <c r="DH75" t="s">
        <v>175</v>
      </c>
    </row>
    <row r="76" spans="1:112" x14ac:dyDescent="0.2">
      <c r="B76" t="s">
        <v>376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5">
        <v>2</v>
      </c>
      <c r="CT76" s="265">
        <v>7</v>
      </c>
      <c r="CU76" s="265">
        <v>15</v>
      </c>
      <c r="CV76" s="265">
        <v>2</v>
      </c>
      <c r="CW76" s="265">
        <v>5</v>
      </c>
      <c r="CX76" s="265">
        <v>4</v>
      </c>
      <c r="CY76" s="265">
        <v>1</v>
      </c>
      <c r="CZ76" s="265">
        <v>5</v>
      </c>
      <c r="DA76" s="265">
        <v>2</v>
      </c>
      <c r="DB76" s="265">
        <v>2</v>
      </c>
      <c r="DC76" s="265">
        <v>2</v>
      </c>
      <c r="DD76" s="265">
        <v>3</v>
      </c>
      <c r="DE76" s="265">
        <v>3</v>
      </c>
      <c r="DF76" s="265">
        <v>8</v>
      </c>
      <c r="DH76" t="s">
        <v>176</v>
      </c>
    </row>
    <row r="77" spans="1:112" x14ac:dyDescent="0.2">
      <c r="A77" s="173" t="s">
        <v>177</v>
      </c>
      <c r="B77" s="174" t="s">
        <v>388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4">
        <f t="shared" si="13"/>
        <v>93</v>
      </c>
      <c r="CT77" s="334">
        <f t="shared" si="13"/>
        <v>148</v>
      </c>
      <c r="CU77" s="334">
        <f t="shared" si="13"/>
        <v>271</v>
      </c>
      <c r="CV77" s="334">
        <f t="shared" si="13"/>
        <v>101</v>
      </c>
      <c r="CW77" s="351">
        <f>SUM(CW71:CW76)</f>
        <v>146</v>
      </c>
      <c r="CX77" s="351">
        <f t="shared" ref="CX77:DC77" si="14">SUM(CX71:CX76)</f>
        <v>283</v>
      </c>
      <c r="CY77" s="351">
        <f t="shared" si="14"/>
        <v>100</v>
      </c>
      <c r="CZ77" s="351">
        <f t="shared" si="14"/>
        <v>79</v>
      </c>
      <c r="DA77" s="351">
        <f t="shared" si="14"/>
        <v>149</v>
      </c>
      <c r="DB77" s="351">
        <f t="shared" si="14"/>
        <v>183</v>
      </c>
      <c r="DC77" s="351">
        <f t="shared" si="14"/>
        <v>171</v>
      </c>
      <c r="DD77" s="351">
        <f t="shared" ref="DD77" si="15">SUM(DD71:DD76)</f>
        <v>147</v>
      </c>
      <c r="DE77" s="351">
        <f>SUM(DE71:DE76)</f>
        <v>198</v>
      </c>
      <c r="DF77" s="351">
        <f>SUM(DF71:DF76)</f>
        <v>222</v>
      </c>
      <c r="DG77" s="173" t="s">
        <v>177</v>
      </c>
      <c r="DH77" s="174"/>
    </row>
    <row r="78" spans="1:112" x14ac:dyDescent="0.2">
      <c r="A78" t="s">
        <v>178</v>
      </c>
      <c r="B78" t="s">
        <v>339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5">
        <v>76</v>
      </c>
      <c r="CT78" s="265">
        <v>105</v>
      </c>
      <c r="CU78" s="265">
        <v>121</v>
      </c>
      <c r="CV78" s="265">
        <v>121</v>
      </c>
      <c r="CW78" s="265">
        <v>60</v>
      </c>
      <c r="CX78" s="265">
        <v>125</v>
      </c>
      <c r="CY78" s="265">
        <v>105</v>
      </c>
      <c r="CZ78" s="265">
        <v>151</v>
      </c>
      <c r="DA78" s="265">
        <v>137</v>
      </c>
      <c r="DB78" s="265">
        <v>108</v>
      </c>
      <c r="DC78" s="265">
        <v>111</v>
      </c>
      <c r="DD78" s="265">
        <v>162</v>
      </c>
      <c r="DE78" s="265">
        <v>139</v>
      </c>
      <c r="DF78" s="265">
        <v>112</v>
      </c>
      <c r="DG78" t="s">
        <v>178</v>
      </c>
      <c r="DH78" t="s">
        <v>179</v>
      </c>
    </row>
    <row r="79" spans="1:112" x14ac:dyDescent="0.2">
      <c r="B79" t="s">
        <v>342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5">
        <v>5</v>
      </c>
      <c r="CT79" s="265">
        <v>14</v>
      </c>
      <c r="CU79" s="265">
        <v>17</v>
      </c>
      <c r="CV79" s="265">
        <v>9</v>
      </c>
      <c r="CW79" s="265">
        <v>14</v>
      </c>
      <c r="CX79" s="265">
        <v>31</v>
      </c>
      <c r="CY79" s="265">
        <v>15</v>
      </c>
      <c r="CZ79" s="265">
        <v>9</v>
      </c>
      <c r="DA79" s="265">
        <v>9</v>
      </c>
      <c r="DB79" s="265">
        <v>11</v>
      </c>
      <c r="DC79" s="265">
        <v>25</v>
      </c>
      <c r="DD79" s="265">
        <v>23</v>
      </c>
      <c r="DE79" s="265">
        <v>15</v>
      </c>
      <c r="DF79" s="265">
        <v>29</v>
      </c>
      <c r="DH79" t="s">
        <v>180</v>
      </c>
    </row>
    <row r="80" spans="1:112" x14ac:dyDescent="0.2">
      <c r="B80" t="s">
        <v>346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5">
        <v>1</v>
      </c>
      <c r="CT80" s="265">
        <v>10</v>
      </c>
      <c r="CU80" s="265">
        <v>25</v>
      </c>
      <c r="CV80" s="265">
        <v>4</v>
      </c>
      <c r="CW80" s="265">
        <v>12</v>
      </c>
      <c r="CX80" s="265">
        <v>18</v>
      </c>
      <c r="CY80" s="265">
        <v>5</v>
      </c>
      <c r="CZ80" s="265">
        <v>11</v>
      </c>
      <c r="DA80" s="265">
        <v>3</v>
      </c>
      <c r="DB80" s="265">
        <v>3</v>
      </c>
      <c r="DC80" s="265">
        <v>9</v>
      </c>
      <c r="DD80" s="265">
        <v>11</v>
      </c>
      <c r="DE80" s="265">
        <v>3</v>
      </c>
      <c r="DF80" s="265">
        <v>7</v>
      </c>
      <c r="DH80" t="s">
        <v>181</v>
      </c>
    </row>
    <row r="81" spans="1:112" x14ac:dyDescent="0.2">
      <c r="B81" t="s">
        <v>377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5">
        <v>1</v>
      </c>
      <c r="CT81" s="265">
        <v>5</v>
      </c>
      <c r="CU81" s="265">
        <v>4</v>
      </c>
      <c r="CV81" s="265">
        <v>8</v>
      </c>
      <c r="CW81" s="265">
        <v>2</v>
      </c>
      <c r="CX81" s="265">
        <v>7</v>
      </c>
      <c r="CY81" s="265">
        <v>3</v>
      </c>
      <c r="CZ81" s="265">
        <v>2</v>
      </c>
      <c r="DA81" s="265">
        <v>6</v>
      </c>
      <c r="DB81" s="265">
        <v>5</v>
      </c>
      <c r="DC81" s="265">
        <v>7</v>
      </c>
      <c r="DD81" s="265">
        <v>5</v>
      </c>
      <c r="DE81" s="265">
        <v>2</v>
      </c>
      <c r="DF81" s="265">
        <v>11</v>
      </c>
      <c r="DH81" t="s">
        <v>182</v>
      </c>
    </row>
    <row r="82" spans="1:112" x14ac:dyDescent="0.2">
      <c r="B82" t="s">
        <v>378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5">
        <v>9</v>
      </c>
      <c r="CT82" s="265">
        <v>8</v>
      </c>
      <c r="CU82" s="265">
        <v>3</v>
      </c>
      <c r="CV82" s="265">
        <v>2</v>
      </c>
      <c r="CW82" s="265">
        <v>6</v>
      </c>
      <c r="CX82" s="265">
        <v>9</v>
      </c>
      <c r="CY82" s="265">
        <v>6</v>
      </c>
      <c r="CZ82" s="265">
        <v>2</v>
      </c>
      <c r="DA82" s="265">
        <v>1</v>
      </c>
      <c r="DB82" s="265">
        <v>15</v>
      </c>
      <c r="DC82" s="265">
        <v>2</v>
      </c>
      <c r="DD82" s="265">
        <v>0</v>
      </c>
      <c r="DE82" s="265">
        <v>13</v>
      </c>
      <c r="DF82" s="265">
        <v>2</v>
      </c>
      <c r="DH82" t="s">
        <v>183</v>
      </c>
    </row>
    <row r="83" spans="1:112" x14ac:dyDescent="0.2">
      <c r="B83" t="s">
        <v>379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5">
        <v>3</v>
      </c>
      <c r="CT83" s="265">
        <v>12</v>
      </c>
      <c r="CU83" s="265">
        <v>3</v>
      </c>
      <c r="CV83" s="265">
        <v>3</v>
      </c>
      <c r="CW83" s="265">
        <v>6</v>
      </c>
      <c r="CX83" s="265">
        <v>6</v>
      </c>
      <c r="CY83" s="265">
        <v>6</v>
      </c>
      <c r="CZ83" s="265">
        <v>2</v>
      </c>
      <c r="DA83" s="265">
        <v>4</v>
      </c>
      <c r="DB83" s="265">
        <v>3</v>
      </c>
      <c r="DC83" s="265">
        <v>7</v>
      </c>
      <c r="DD83" s="265">
        <v>2</v>
      </c>
      <c r="DE83" s="265">
        <v>2</v>
      </c>
      <c r="DF83" s="265">
        <v>5</v>
      </c>
      <c r="DH83" t="s">
        <v>127</v>
      </c>
    </row>
    <row r="84" spans="1:112" x14ac:dyDescent="0.2">
      <c r="A84" s="173" t="s">
        <v>177</v>
      </c>
      <c r="B84" s="174" t="s">
        <v>388</v>
      </c>
      <c r="C84" s="174"/>
      <c r="D84" s="175">
        <f>SUM(D78:D83)</f>
        <v>209</v>
      </c>
      <c r="E84" s="175">
        <f t="shared" ref="E84:O84" si="16">SUM(E78:E83)</f>
        <v>323</v>
      </c>
      <c r="F84" s="175">
        <f t="shared" si="16"/>
        <v>361</v>
      </c>
      <c r="G84" s="175">
        <f t="shared" si="16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6"/>
        <v>353</v>
      </c>
      <c r="L84" s="175">
        <f t="shared" si="16"/>
        <v>340</v>
      </c>
      <c r="M84" s="175">
        <f>SUM(M78:M83)</f>
        <v>386</v>
      </c>
      <c r="N84" s="175">
        <f>SUM(N78:N83)</f>
        <v>258</v>
      </c>
      <c r="O84" s="176">
        <f t="shared" si="16"/>
        <v>279</v>
      </c>
      <c r="P84" s="175">
        <f>SUM(P78:P83)</f>
        <v>194</v>
      </c>
      <c r="Q84" s="175">
        <f t="shared" ref="Q84:R84" si="17">SUM(Q78:Q83)</f>
        <v>276</v>
      </c>
      <c r="R84" s="175">
        <f t="shared" si="17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8">SUM(W78:W83)</f>
        <v>482</v>
      </c>
      <c r="X84" s="175">
        <f t="shared" si="18"/>
        <v>291</v>
      </c>
      <c r="Y84" s="175">
        <f>SUM(Y78:Y83)</f>
        <v>220</v>
      </c>
      <c r="Z84" s="175">
        <f>SUM(Z78:Z83)</f>
        <v>228</v>
      </c>
      <c r="AA84" s="176">
        <f t="shared" ref="AA84" si="19">SUM(AA78:AA83)</f>
        <v>335</v>
      </c>
      <c r="AB84" s="175">
        <f>SUM(AB78:AB83)</f>
        <v>153</v>
      </c>
      <c r="AC84" s="175">
        <f t="shared" ref="AC84:AD84" si="20">SUM(AC78:AC83)</f>
        <v>315</v>
      </c>
      <c r="AD84" s="175">
        <f t="shared" si="20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1">SUM(AI78:AI83)</f>
        <v>240</v>
      </c>
      <c r="AJ84" s="175">
        <f t="shared" si="21"/>
        <v>269</v>
      </c>
      <c r="AK84" s="175">
        <f>SUM(AK78:AK83)</f>
        <v>254</v>
      </c>
      <c r="AL84" s="175">
        <f>SUM(AL78:AL83)</f>
        <v>269</v>
      </c>
      <c r="AM84" s="176">
        <f t="shared" ref="AM84" si="22">SUM(AM78:AM83)</f>
        <v>352</v>
      </c>
      <c r="AN84" s="175">
        <f>SUM(AN78:AN83)</f>
        <v>169</v>
      </c>
      <c r="AO84" s="175">
        <f t="shared" ref="AO84:AP84" si="23">SUM(AO78:AO83)</f>
        <v>233</v>
      </c>
      <c r="AP84" s="175">
        <f t="shared" si="23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4">SUM(AU78:AU83)</f>
        <v>164</v>
      </c>
      <c r="AV84" s="175">
        <f t="shared" si="24"/>
        <v>247</v>
      </c>
      <c r="AW84" s="175">
        <f>SUM(AW78:AW83)</f>
        <v>277</v>
      </c>
      <c r="AX84" s="175">
        <f>SUM(AX78:AX83)</f>
        <v>240</v>
      </c>
      <c r="AY84" s="176">
        <f t="shared" ref="AY84:BZ84" si="25">SUM(AY78:AY83)</f>
        <v>308</v>
      </c>
      <c r="AZ84" s="176">
        <f t="shared" si="25"/>
        <v>183</v>
      </c>
      <c r="BA84" s="176">
        <f t="shared" si="25"/>
        <v>253</v>
      </c>
      <c r="BB84" s="176">
        <f t="shared" si="25"/>
        <v>143</v>
      </c>
      <c r="BC84" s="176">
        <f t="shared" si="25"/>
        <v>199</v>
      </c>
      <c r="BD84" s="176">
        <f t="shared" si="25"/>
        <v>204</v>
      </c>
      <c r="BE84" s="176">
        <f t="shared" si="25"/>
        <v>320</v>
      </c>
      <c r="BF84" s="176">
        <f t="shared" si="25"/>
        <v>209</v>
      </c>
      <c r="BG84" s="176">
        <f t="shared" si="25"/>
        <v>290</v>
      </c>
      <c r="BH84" s="176">
        <f t="shared" si="25"/>
        <v>190</v>
      </c>
      <c r="BI84" s="176">
        <f t="shared" si="25"/>
        <v>262</v>
      </c>
      <c r="BJ84" s="176">
        <f t="shared" si="25"/>
        <v>233</v>
      </c>
      <c r="BK84" s="176">
        <f t="shared" si="25"/>
        <v>237</v>
      </c>
      <c r="BL84" s="176">
        <f t="shared" si="25"/>
        <v>166</v>
      </c>
      <c r="BM84" s="176">
        <f t="shared" si="25"/>
        <v>194</v>
      </c>
      <c r="BN84" s="176">
        <f t="shared" si="25"/>
        <v>183</v>
      </c>
      <c r="BO84" s="176">
        <f t="shared" si="25"/>
        <v>269</v>
      </c>
      <c r="BP84" s="176">
        <f t="shared" si="25"/>
        <v>194</v>
      </c>
      <c r="BQ84" s="176">
        <f t="shared" si="25"/>
        <v>203</v>
      </c>
      <c r="BR84" s="176">
        <f t="shared" si="25"/>
        <v>347</v>
      </c>
      <c r="BS84" s="176">
        <f t="shared" si="25"/>
        <v>235</v>
      </c>
      <c r="BT84" s="176">
        <f t="shared" si="25"/>
        <v>279</v>
      </c>
      <c r="BU84" s="176">
        <f t="shared" si="25"/>
        <v>198</v>
      </c>
      <c r="BV84" s="176">
        <f t="shared" si="25"/>
        <v>172</v>
      </c>
      <c r="BW84" s="176">
        <f t="shared" si="25"/>
        <v>164</v>
      </c>
      <c r="BX84" s="176">
        <f t="shared" si="25"/>
        <v>143</v>
      </c>
      <c r="BY84" s="176">
        <f t="shared" si="25"/>
        <v>0</v>
      </c>
      <c r="BZ84" s="176">
        <f t="shared" si="25"/>
        <v>172</v>
      </c>
      <c r="CA84" s="178">
        <f t="shared" ref="CA84:CV84" si="26">SUM(CA78:CA83)</f>
        <v>131</v>
      </c>
      <c r="CB84" s="178">
        <f t="shared" si="26"/>
        <v>198</v>
      </c>
      <c r="CC84" s="178">
        <f t="shared" si="26"/>
        <v>190</v>
      </c>
      <c r="CD84" s="178">
        <f t="shared" si="26"/>
        <v>184</v>
      </c>
      <c r="CE84" s="178">
        <f t="shared" si="26"/>
        <v>221</v>
      </c>
      <c r="CF84" s="178">
        <f t="shared" si="26"/>
        <v>180</v>
      </c>
      <c r="CG84" s="178">
        <f t="shared" si="26"/>
        <v>231</v>
      </c>
      <c r="CH84" s="178">
        <f t="shared" si="26"/>
        <v>177</v>
      </c>
      <c r="CI84" s="178">
        <f t="shared" si="26"/>
        <v>153</v>
      </c>
      <c r="CJ84" s="178">
        <f t="shared" si="26"/>
        <v>145</v>
      </c>
      <c r="CK84" s="178">
        <f t="shared" si="26"/>
        <v>131</v>
      </c>
      <c r="CL84" s="178">
        <f t="shared" si="26"/>
        <v>118</v>
      </c>
      <c r="CM84" s="178">
        <f t="shared" si="26"/>
        <v>160</v>
      </c>
      <c r="CN84" s="178">
        <f t="shared" si="26"/>
        <v>115</v>
      </c>
      <c r="CO84" s="178">
        <f t="shared" si="26"/>
        <v>259</v>
      </c>
      <c r="CP84" s="178">
        <f t="shared" si="26"/>
        <v>171</v>
      </c>
      <c r="CQ84" s="178">
        <f t="shared" si="26"/>
        <v>125</v>
      </c>
      <c r="CR84" s="178">
        <f t="shared" si="26"/>
        <v>205</v>
      </c>
      <c r="CS84" s="334">
        <f t="shared" si="26"/>
        <v>95</v>
      </c>
      <c r="CT84" s="334">
        <f t="shared" si="26"/>
        <v>154</v>
      </c>
      <c r="CU84" s="334">
        <f t="shared" si="26"/>
        <v>173</v>
      </c>
      <c r="CV84" s="334">
        <f t="shared" si="26"/>
        <v>147</v>
      </c>
      <c r="CW84" s="351">
        <f>SUM(CW78:CW83)</f>
        <v>100</v>
      </c>
      <c r="CX84" s="351">
        <f>SUM(CX78:CX83)</f>
        <v>196</v>
      </c>
      <c r="CY84" s="351">
        <f t="shared" ref="CY84:DC84" si="27">SUM(CY78:CY83)</f>
        <v>140</v>
      </c>
      <c r="CZ84" s="351">
        <f t="shared" si="27"/>
        <v>177</v>
      </c>
      <c r="DA84" s="351">
        <f t="shared" si="27"/>
        <v>160</v>
      </c>
      <c r="DB84" s="351">
        <f t="shared" si="27"/>
        <v>145</v>
      </c>
      <c r="DC84" s="351">
        <f t="shared" si="27"/>
        <v>161</v>
      </c>
      <c r="DD84" s="351">
        <f t="shared" ref="DD84" si="28">SUM(DD78:DD83)</f>
        <v>203</v>
      </c>
      <c r="DE84" s="351">
        <f>SUM(DE78:DE83)</f>
        <v>174</v>
      </c>
      <c r="DF84" s="351">
        <f>SUM(DF78:DF83)</f>
        <v>166</v>
      </c>
      <c r="DG84" s="173" t="s">
        <v>177</v>
      </c>
      <c r="DH84" s="174"/>
    </row>
    <row r="85" spans="1:112" x14ac:dyDescent="0.2">
      <c r="A85" t="s">
        <v>184</v>
      </c>
      <c r="B85" t="s">
        <v>341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5">
        <v>7</v>
      </c>
      <c r="CT85" s="265">
        <v>15</v>
      </c>
      <c r="CU85" s="265">
        <v>15</v>
      </c>
      <c r="CV85" s="265">
        <v>2</v>
      </c>
      <c r="CW85" s="265">
        <v>19</v>
      </c>
      <c r="CX85" s="265">
        <v>13</v>
      </c>
      <c r="CY85" s="265">
        <v>32</v>
      </c>
      <c r="CZ85" s="265">
        <v>13</v>
      </c>
      <c r="DA85" s="265">
        <v>9</v>
      </c>
      <c r="DB85" s="265">
        <v>21</v>
      </c>
      <c r="DC85" s="265">
        <v>20</v>
      </c>
      <c r="DD85" s="265">
        <v>14</v>
      </c>
      <c r="DE85" s="265">
        <v>36</v>
      </c>
      <c r="DF85" s="265">
        <v>27</v>
      </c>
      <c r="DG85" t="s">
        <v>184</v>
      </c>
      <c r="DH85" t="s">
        <v>185</v>
      </c>
    </row>
    <row r="86" spans="1:112" x14ac:dyDescent="0.2">
      <c r="B86" t="s">
        <v>380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5">
        <v>13</v>
      </c>
      <c r="CT86" s="265">
        <v>15</v>
      </c>
      <c r="CU86" s="265">
        <v>39</v>
      </c>
      <c r="CV86" s="265">
        <v>13</v>
      </c>
      <c r="CW86" s="265">
        <v>30</v>
      </c>
      <c r="CX86" s="265">
        <v>63</v>
      </c>
      <c r="CY86" s="265">
        <v>18</v>
      </c>
      <c r="CZ86" s="265">
        <v>9</v>
      </c>
      <c r="DA86" s="265">
        <v>19</v>
      </c>
      <c r="DB86" s="265">
        <v>12</v>
      </c>
      <c r="DC86" s="265">
        <v>13</v>
      </c>
      <c r="DD86" s="265">
        <v>19</v>
      </c>
      <c r="DE86" s="265">
        <v>17</v>
      </c>
      <c r="DF86" s="265">
        <v>33</v>
      </c>
      <c r="DH86" t="s">
        <v>186</v>
      </c>
    </row>
    <row r="87" spans="1:112" x14ac:dyDescent="0.2">
      <c r="B87" t="s">
        <v>381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5">
        <v>2</v>
      </c>
      <c r="CT87" s="265">
        <v>4</v>
      </c>
      <c r="CU87" s="265">
        <v>9</v>
      </c>
      <c r="CV87" s="265">
        <v>4</v>
      </c>
      <c r="CW87" s="265">
        <v>7</v>
      </c>
      <c r="CX87" s="265">
        <v>6</v>
      </c>
      <c r="CY87" s="265">
        <v>6</v>
      </c>
      <c r="CZ87" s="265">
        <v>3</v>
      </c>
      <c r="DA87" s="265">
        <v>3</v>
      </c>
      <c r="DB87" s="265">
        <v>7</v>
      </c>
      <c r="DC87" s="265">
        <v>5</v>
      </c>
      <c r="DD87" s="265">
        <v>5</v>
      </c>
      <c r="DE87" s="265">
        <v>6</v>
      </c>
      <c r="DF87" s="265">
        <v>1</v>
      </c>
      <c r="DH87" t="s">
        <v>264</v>
      </c>
    </row>
    <row r="88" spans="1:112" x14ac:dyDescent="0.2">
      <c r="A88" s="173" t="s">
        <v>177</v>
      </c>
      <c r="B88" s="174" t="s">
        <v>388</v>
      </c>
      <c r="C88" s="174"/>
      <c r="D88" s="175">
        <f>SUM(D85:D87)</f>
        <v>78</v>
      </c>
      <c r="E88" s="175">
        <f t="shared" ref="E88:O88" si="29">SUM(E85:E87)</f>
        <v>74</v>
      </c>
      <c r="F88" s="175">
        <f t="shared" si="29"/>
        <v>70</v>
      </c>
      <c r="G88" s="175">
        <f t="shared" si="29"/>
        <v>92</v>
      </c>
      <c r="H88" s="175">
        <f t="shared" si="29"/>
        <v>27</v>
      </c>
      <c r="I88" s="181">
        <f>SUM(I85:I87)</f>
        <v>58</v>
      </c>
      <c r="J88" s="175">
        <f>SUM(J85:J87)</f>
        <v>74</v>
      </c>
      <c r="K88" s="175">
        <f t="shared" si="29"/>
        <v>82</v>
      </c>
      <c r="L88" s="175">
        <f t="shared" si="29"/>
        <v>89</v>
      </c>
      <c r="M88" s="175">
        <f>SUM(M85:M87)</f>
        <v>47</v>
      </c>
      <c r="N88" s="175">
        <f>SUM(N85:N87)</f>
        <v>60</v>
      </c>
      <c r="O88" s="176">
        <f t="shared" si="29"/>
        <v>50</v>
      </c>
      <c r="P88" s="175">
        <f>SUM(P85:P87)</f>
        <v>80</v>
      </c>
      <c r="Q88" s="175">
        <f t="shared" ref="Q88:T88" si="30">SUM(Q85:Q87)</f>
        <v>39</v>
      </c>
      <c r="R88" s="175">
        <f t="shared" si="30"/>
        <v>56</v>
      </c>
      <c r="S88" s="175">
        <f t="shared" si="30"/>
        <v>60</v>
      </c>
      <c r="T88" s="175">
        <f t="shared" si="30"/>
        <v>91</v>
      </c>
      <c r="U88" s="181">
        <f>SUM(U85:U87)</f>
        <v>109</v>
      </c>
      <c r="V88" s="175">
        <f>SUM(V85:V87)</f>
        <v>56</v>
      </c>
      <c r="W88" s="175">
        <f t="shared" ref="W88:X88" si="31">SUM(W85:W87)</f>
        <v>64</v>
      </c>
      <c r="X88" s="175">
        <f t="shared" si="31"/>
        <v>95</v>
      </c>
      <c r="Y88" s="175">
        <f>SUM(Y85:Y87)</f>
        <v>46</v>
      </c>
      <c r="Z88" s="175">
        <f>SUM(Z85:Z87)</f>
        <v>50</v>
      </c>
      <c r="AA88" s="176">
        <f t="shared" ref="AA88" si="32">SUM(AA85:AA87)</f>
        <v>75</v>
      </c>
      <c r="AB88" s="175">
        <f>SUM(AB85:AB87)</f>
        <v>49</v>
      </c>
      <c r="AC88" s="175">
        <f t="shared" ref="AC88:AF88" si="33">SUM(AC85:AC87)</f>
        <v>57</v>
      </c>
      <c r="AD88" s="175">
        <f t="shared" si="33"/>
        <v>40</v>
      </c>
      <c r="AE88" s="175">
        <f t="shared" si="33"/>
        <v>87</v>
      </c>
      <c r="AF88" s="175">
        <f t="shared" si="33"/>
        <v>18</v>
      </c>
      <c r="AG88" s="181">
        <f>SUM(AG85:AG87)</f>
        <v>169</v>
      </c>
      <c r="AH88" s="175">
        <f>SUM(AH85:AH87)</f>
        <v>27</v>
      </c>
      <c r="AI88" s="175">
        <f t="shared" ref="AI88:AJ88" si="34">SUM(AI85:AI87)</f>
        <v>57</v>
      </c>
      <c r="AJ88" s="175">
        <f t="shared" si="34"/>
        <v>62</v>
      </c>
      <c r="AK88" s="175">
        <f>SUM(AK85:AK87)</f>
        <v>77</v>
      </c>
      <c r="AL88" s="175">
        <f>SUM(AL85:AL87)</f>
        <v>65</v>
      </c>
      <c r="AM88" s="176">
        <f t="shared" ref="AM88" si="35">SUM(AM85:AM87)</f>
        <v>82</v>
      </c>
      <c r="AN88" s="175">
        <f>SUM(AN85:AN87)</f>
        <v>35</v>
      </c>
      <c r="AO88" s="175">
        <f t="shared" ref="AO88:AR88" si="36">SUM(AO85:AO87)</f>
        <v>37</v>
      </c>
      <c r="AP88" s="175">
        <f t="shared" si="36"/>
        <v>33</v>
      </c>
      <c r="AQ88" s="175">
        <f t="shared" si="36"/>
        <v>40</v>
      </c>
      <c r="AR88" s="175">
        <f t="shared" si="36"/>
        <v>55</v>
      </c>
      <c r="AS88" s="181">
        <f>SUM(AS85:AS87)</f>
        <v>42</v>
      </c>
      <c r="AT88" s="175">
        <f>SUM(AT85:AT87)</f>
        <v>45</v>
      </c>
      <c r="AU88" s="175">
        <f t="shared" ref="AU88:AV88" si="37">SUM(AU85:AU87)</f>
        <v>36</v>
      </c>
      <c r="AV88" s="175">
        <f t="shared" si="37"/>
        <v>66</v>
      </c>
      <c r="AW88" s="175">
        <f>SUM(AW85:AW87)</f>
        <v>48</v>
      </c>
      <c r="AX88" s="175">
        <f>SUM(AX85:AX87)</f>
        <v>39</v>
      </c>
      <c r="AY88" s="176">
        <f t="shared" ref="AY88:CG88" si="38">SUM(AY85:AY87)</f>
        <v>50</v>
      </c>
      <c r="AZ88" s="176">
        <f t="shared" si="38"/>
        <v>38</v>
      </c>
      <c r="BA88" s="176">
        <f t="shared" si="38"/>
        <v>45</v>
      </c>
      <c r="BB88" s="176">
        <f t="shared" si="38"/>
        <v>52</v>
      </c>
      <c r="BC88" s="176">
        <f t="shared" si="38"/>
        <v>54</v>
      </c>
      <c r="BD88" s="176">
        <f t="shared" si="38"/>
        <v>56</v>
      </c>
      <c r="BE88" s="176">
        <f t="shared" si="38"/>
        <v>44</v>
      </c>
      <c r="BF88" s="176">
        <f t="shared" si="38"/>
        <v>97</v>
      </c>
      <c r="BG88" s="176">
        <f t="shared" si="38"/>
        <v>60</v>
      </c>
      <c r="BH88" s="176">
        <f t="shared" si="38"/>
        <v>44</v>
      </c>
      <c r="BI88" s="176">
        <f t="shared" si="38"/>
        <v>93</v>
      </c>
      <c r="BJ88" s="176">
        <f t="shared" si="38"/>
        <v>77</v>
      </c>
      <c r="BK88" s="176">
        <f t="shared" si="38"/>
        <v>67</v>
      </c>
      <c r="BL88" s="176">
        <f t="shared" si="38"/>
        <v>48</v>
      </c>
      <c r="BM88" s="176">
        <f t="shared" si="38"/>
        <v>53</v>
      </c>
      <c r="BN88" s="176">
        <f t="shared" si="38"/>
        <v>45</v>
      </c>
      <c r="BO88" s="176">
        <f t="shared" si="38"/>
        <v>64</v>
      </c>
      <c r="BP88" s="176">
        <f t="shared" si="38"/>
        <v>43</v>
      </c>
      <c r="BQ88" s="176">
        <f t="shared" si="38"/>
        <v>47</v>
      </c>
      <c r="BR88" s="176">
        <f t="shared" si="38"/>
        <v>61</v>
      </c>
      <c r="BS88" s="176">
        <f t="shared" si="38"/>
        <v>50</v>
      </c>
      <c r="BT88" s="176">
        <f t="shared" si="38"/>
        <v>31</v>
      </c>
      <c r="BU88" s="176">
        <f t="shared" si="38"/>
        <v>37</v>
      </c>
      <c r="BV88" s="176">
        <f t="shared" si="38"/>
        <v>44</v>
      </c>
      <c r="BW88" s="176">
        <f t="shared" si="38"/>
        <v>41</v>
      </c>
      <c r="BX88" s="176">
        <f t="shared" si="38"/>
        <v>72</v>
      </c>
      <c r="BY88" s="176">
        <f t="shared" si="38"/>
        <v>0</v>
      </c>
      <c r="BZ88" s="176">
        <f t="shared" si="38"/>
        <v>44</v>
      </c>
      <c r="CA88" s="176">
        <f t="shared" si="38"/>
        <v>77</v>
      </c>
      <c r="CB88" s="176">
        <f t="shared" si="38"/>
        <v>31</v>
      </c>
      <c r="CC88" s="176">
        <f t="shared" si="38"/>
        <v>47</v>
      </c>
      <c r="CD88" s="176">
        <f t="shared" si="38"/>
        <v>69</v>
      </c>
      <c r="CE88" s="176">
        <f t="shared" si="38"/>
        <v>68</v>
      </c>
      <c r="CF88" s="176">
        <f t="shared" si="38"/>
        <v>39</v>
      </c>
      <c r="CG88" s="176">
        <f t="shared" si="38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39">SUM(CM85:CM87)</f>
        <v>48</v>
      </c>
      <c r="CN88" s="176">
        <f t="shared" si="39"/>
        <v>69</v>
      </c>
      <c r="CO88" s="176">
        <f t="shared" si="39"/>
        <v>58</v>
      </c>
      <c r="CP88" s="176">
        <f t="shared" si="39"/>
        <v>94</v>
      </c>
      <c r="CQ88" s="176">
        <f t="shared" si="39"/>
        <v>51</v>
      </c>
      <c r="CR88" s="176">
        <f t="shared" si="39"/>
        <v>46</v>
      </c>
      <c r="CS88" s="335">
        <f t="shared" si="39"/>
        <v>22</v>
      </c>
      <c r="CT88" s="335">
        <f t="shared" si="39"/>
        <v>34</v>
      </c>
      <c r="CU88" s="335">
        <f t="shared" si="39"/>
        <v>63</v>
      </c>
      <c r="CV88" s="335">
        <f t="shared" si="39"/>
        <v>19</v>
      </c>
      <c r="CW88" s="352">
        <f>SUM(CW85:CW87)</f>
        <v>56</v>
      </c>
      <c r="CX88" s="352">
        <f>SUM(CX85:CX87)</f>
        <v>82</v>
      </c>
      <c r="CY88" s="352">
        <f t="shared" ref="CY88:DC88" si="40">SUM(CY85:CY87)</f>
        <v>56</v>
      </c>
      <c r="CZ88" s="352">
        <f t="shared" si="40"/>
        <v>25</v>
      </c>
      <c r="DA88" s="352">
        <f t="shared" si="40"/>
        <v>31</v>
      </c>
      <c r="DB88" s="352">
        <f t="shared" si="40"/>
        <v>40</v>
      </c>
      <c r="DC88" s="352">
        <f t="shared" si="40"/>
        <v>38</v>
      </c>
      <c r="DD88" s="352">
        <f t="shared" ref="DD88" si="41">SUM(DD85:DD87)</f>
        <v>38</v>
      </c>
      <c r="DE88" s="359">
        <f>SUM(DE85:DE87)</f>
        <v>59</v>
      </c>
      <c r="DF88" s="359">
        <f>SUM(DF85:DF87)</f>
        <v>61</v>
      </c>
      <c r="DG88" s="173" t="s">
        <v>177</v>
      </c>
      <c r="DH88" s="174"/>
    </row>
    <row r="89" spans="1:112" x14ac:dyDescent="0.2">
      <c r="A89" t="s">
        <v>187</v>
      </c>
      <c r="B89" t="s">
        <v>338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5">
        <v>13</v>
      </c>
      <c r="CT89" s="265">
        <v>19</v>
      </c>
      <c r="CU89" s="265">
        <v>33</v>
      </c>
      <c r="CV89" s="265">
        <v>5</v>
      </c>
      <c r="CW89" s="265">
        <v>22</v>
      </c>
      <c r="CX89" s="265">
        <v>43</v>
      </c>
      <c r="CY89" s="265">
        <v>20</v>
      </c>
      <c r="CZ89" s="265">
        <v>10</v>
      </c>
      <c r="DA89" s="265">
        <v>44</v>
      </c>
      <c r="DB89" s="265">
        <v>26</v>
      </c>
      <c r="DC89" s="265">
        <v>27</v>
      </c>
      <c r="DD89" s="265">
        <v>34</v>
      </c>
      <c r="DE89" s="265">
        <v>55</v>
      </c>
      <c r="DF89" s="265">
        <v>13</v>
      </c>
      <c r="DG89" t="s">
        <v>187</v>
      </c>
      <c r="DH89" t="s">
        <v>188</v>
      </c>
    </row>
    <row r="90" spans="1:112" x14ac:dyDescent="0.2">
      <c r="B90" t="s">
        <v>382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5">
        <v>4</v>
      </c>
      <c r="CT90" s="265">
        <v>4</v>
      </c>
      <c r="CU90" s="265">
        <v>3</v>
      </c>
      <c r="CV90" s="265">
        <v>2</v>
      </c>
      <c r="CW90" s="265">
        <v>3</v>
      </c>
      <c r="CX90" s="265">
        <v>4</v>
      </c>
      <c r="CY90" s="265">
        <v>6</v>
      </c>
      <c r="CZ90" s="265">
        <v>3</v>
      </c>
      <c r="DA90" s="265">
        <v>5</v>
      </c>
      <c r="DB90" s="265">
        <v>1</v>
      </c>
      <c r="DC90" s="265">
        <v>1</v>
      </c>
      <c r="DD90" s="265">
        <v>5</v>
      </c>
      <c r="DE90" s="265">
        <v>2</v>
      </c>
      <c r="DF90" s="265">
        <v>4</v>
      </c>
      <c r="DH90" t="s">
        <v>189</v>
      </c>
    </row>
    <row r="91" spans="1:112" x14ac:dyDescent="0.2">
      <c r="B91" t="s">
        <v>383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5">
        <v>16</v>
      </c>
      <c r="CT91" s="265">
        <v>6</v>
      </c>
      <c r="CU91" s="265">
        <v>1</v>
      </c>
      <c r="CV91" s="265">
        <v>2</v>
      </c>
      <c r="CW91" s="265">
        <v>2</v>
      </c>
      <c r="CX91" s="265">
        <v>9</v>
      </c>
      <c r="CY91" s="265">
        <v>2</v>
      </c>
      <c r="CZ91" s="265">
        <v>2</v>
      </c>
      <c r="DA91" s="265">
        <v>2</v>
      </c>
      <c r="DB91" s="265">
        <v>2</v>
      </c>
      <c r="DC91" s="265">
        <v>3</v>
      </c>
      <c r="DD91" s="265">
        <v>2</v>
      </c>
      <c r="DE91" s="265">
        <v>3</v>
      </c>
      <c r="DF91" s="265">
        <v>2</v>
      </c>
      <c r="DH91" t="s">
        <v>123</v>
      </c>
    </row>
    <row r="92" spans="1:112" x14ac:dyDescent="0.2">
      <c r="A92" s="173" t="s">
        <v>177</v>
      </c>
      <c r="B92" s="174" t="s">
        <v>389</v>
      </c>
      <c r="C92" s="174"/>
      <c r="D92" s="175">
        <f>SUM(D89:D91)</f>
        <v>50</v>
      </c>
      <c r="E92" s="175">
        <f t="shared" ref="E92:O92" si="42">SUM(E89:E91)</f>
        <v>31</v>
      </c>
      <c r="F92" s="175">
        <f t="shared" si="42"/>
        <v>35</v>
      </c>
      <c r="G92" s="175">
        <f t="shared" si="42"/>
        <v>61</v>
      </c>
      <c r="H92" s="175">
        <f t="shared" si="42"/>
        <v>41</v>
      </c>
      <c r="I92" s="181">
        <f>SUM(I89:I91)</f>
        <v>69</v>
      </c>
      <c r="J92" s="175">
        <f>SUM(J89:J91)</f>
        <v>54</v>
      </c>
      <c r="K92" s="175">
        <f t="shared" si="42"/>
        <v>96</v>
      </c>
      <c r="L92" s="175">
        <f t="shared" si="42"/>
        <v>42</v>
      </c>
      <c r="M92" s="175">
        <f>SUM(M89:M91)</f>
        <v>85</v>
      </c>
      <c r="N92" s="175">
        <f>SUM(N89:N91)</f>
        <v>79</v>
      </c>
      <c r="O92" s="176">
        <f t="shared" si="42"/>
        <v>69</v>
      </c>
      <c r="P92" s="175">
        <f>SUM(P89:P91)</f>
        <v>41</v>
      </c>
      <c r="Q92" s="175">
        <f t="shared" ref="Q92:T92" si="43">SUM(Q89:Q91)</f>
        <v>35</v>
      </c>
      <c r="R92" s="175">
        <f t="shared" si="43"/>
        <v>38</v>
      </c>
      <c r="S92" s="175">
        <f t="shared" si="43"/>
        <v>87</v>
      </c>
      <c r="T92" s="175">
        <f t="shared" si="43"/>
        <v>46</v>
      </c>
      <c r="U92" s="181">
        <f>SUM(U89:U91)</f>
        <v>46</v>
      </c>
      <c r="V92" s="175">
        <f>SUM(V89:V91)</f>
        <v>130</v>
      </c>
      <c r="W92" s="175">
        <f t="shared" ref="W92:X92" si="44">SUM(W89:W91)</f>
        <v>99</v>
      </c>
      <c r="X92" s="175">
        <f t="shared" si="44"/>
        <v>66</v>
      </c>
      <c r="Y92" s="175">
        <f>SUM(Y89:Y91)</f>
        <v>81</v>
      </c>
      <c r="Z92" s="175">
        <f>SUM(Z89:Z91)</f>
        <v>109</v>
      </c>
      <c r="AA92" s="176">
        <f t="shared" ref="AA92" si="45">SUM(AA89:AA91)</f>
        <v>36</v>
      </c>
      <c r="AB92" s="175">
        <f>SUM(AB89:AB91)</f>
        <v>27</v>
      </c>
      <c r="AC92" s="175">
        <f t="shared" ref="AC92:AF92" si="46">SUM(AC89:AC91)</f>
        <v>40</v>
      </c>
      <c r="AD92" s="175">
        <f t="shared" si="46"/>
        <v>35</v>
      </c>
      <c r="AE92" s="175">
        <f t="shared" si="46"/>
        <v>86</v>
      </c>
      <c r="AF92" s="175">
        <f t="shared" si="46"/>
        <v>44</v>
      </c>
      <c r="AG92" s="181">
        <f>SUM(AG89:AG91)</f>
        <v>87</v>
      </c>
      <c r="AH92" s="175">
        <f>SUM(AH89:AH91)</f>
        <v>59</v>
      </c>
      <c r="AI92" s="175">
        <f t="shared" ref="AI92:AJ92" si="47">SUM(AI89:AI91)</f>
        <v>45</v>
      </c>
      <c r="AJ92" s="175">
        <f t="shared" si="47"/>
        <v>88</v>
      </c>
      <c r="AK92" s="175">
        <f>SUM(AK89:AK91)</f>
        <v>64</v>
      </c>
      <c r="AL92" s="175">
        <f>SUM(AL89:AL91)</f>
        <v>61</v>
      </c>
      <c r="AM92" s="176">
        <f t="shared" ref="AM92" si="48">SUM(AM89:AM91)</f>
        <v>35</v>
      </c>
      <c r="AN92" s="175">
        <f>SUM(AN89:AN91)</f>
        <v>52</v>
      </c>
      <c r="AO92" s="175">
        <f t="shared" ref="AO92:AR92" si="49">SUM(AO89:AO91)</f>
        <v>63</v>
      </c>
      <c r="AP92" s="175">
        <f t="shared" si="49"/>
        <v>58</v>
      </c>
      <c r="AQ92" s="175">
        <f t="shared" si="49"/>
        <v>88</v>
      </c>
      <c r="AR92" s="175">
        <f t="shared" si="49"/>
        <v>41</v>
      </c>
      <c r="AS92" s="181">
        <f>SUM(AS89:AS91)</f>
        <v>72</v>
      </c>
      <c r="AT92" s="175">
        <f>SUM(AT89:AT91)</f>
        <v>48</v>
      </c>
      <c r="AU92" s="175">
        <f t="shared" ref="AU92:AV92" si="50">SUM(AU89:AU91)</f>
        <v>70</v>
      </c>
      <c r="AV92" s="175">
        <f t="shared" si="50"/>
        <v>39</v>
      </c>
      <c r="AW92" s="175">
        <f>SUM(AW89:AW91)</f>
        <v>74</v>
      </c>
      <c r="AX92" s="175">
        <f>SUM(AX89:AX91)</f>
        <v>44</v>
      </c>
      <c r="AY92" s="176">
        <f t="shared" ref="AY92:BZ92" si="51">SUM(AY89:AY91)</f>
        <v>38</v>
      </c>
      <c r="AZ92" s="176">
        <f t="shared" si="51"/>
        <v>44</v>
      </c>
      <c r="BA92" s="176">
        <f t="shared" si="51"/>
        <v>57</v>
      </c>
      <c r="BB92" s="176">
        <f t="shared" si="51"/>
        <v>65</v>
      </c>
      <c r="BC92" s="176">
        <f t="shared" si="51"/>
        <v>79</v>
      </c>
      <c r="BD92" s="176">
        <f t="shared" si="51"/>
        <v>52</v>
      </c>
      <c r="BE92" s="176">
        <f t="shared" si="51"/>
        <v>45</v>
      </c>
      <c r="BF92" s="176">
        <f t="shared" si="51"/>
        <v>53</v>
      </c>
      <c r="BG92" s="176">
        <f t="shared" si="51"/>
        <v>66</v>
      </c>
      <c r="BH92" s="176">
        <f t="shared" si="51"/>
        <v>55</v>
      </c>
      <c r="BI92" s="176">
        <f t="shared" si="51"/>
        <v>28</v>
      </c>
      <c r="BJ92" s="176">
        <f t="shared" si="51"/>
        <v>73</v>
      </c>
      <c r="BK92" s="176">
        <f t="shared" si="51"/>
        <v>35</v>
      </c>
      <c r="BL92" s="176">
        <f t="shared" si="51"/>
        <v>60</v>
      </c>
      <c r="BM92" s="176">
        <f t="shared" si="51"/>
        <v>22</v>
      </c>
      <c r="BN92" s="176">
        <f t="shared" si="51"/>
        <v>61</v>
      </c>
      <c r="BO92" s="176">
        <f t="shared" si="51"/>
        <v>69</v>
      </c>
      <c r="BP92" s="176">
        <f t="shared" si="51"/>
        <v>51</v>
      </c>
      <c r="BQ92" s="176">
        <f t="shared" si="51"/>
        <v>78</v>
      </c>
      <c r="BR92" s="176">
        <f t="shared" si="51"/>
        <v>49</v>
      </c>
      <c r="BS92" s="176">
        <f t="shared" si="51"/>
        <v>58</v>
      </c>
      <c r="BT92" s="176">
        <f t="shared" si="51"/>
        <v>58</v>
      </c>
      <c r="BU92" s="176">
        <f t="shared" si="51"/>
        <v>63</v>
      </c>
      <c r="BV92" s="176">
        <f t="shared" si="51"/>
        <v>49</v>
      </c>
      <c r="BW92" s="176">
        <f t="shared" si="51"/>
        <v>35</v>
      </c>
      <c r="BX92" s="176">
        <f t="shared" si="51"/>
        <v>39</v>
      </c>
      <c r="BY92" s="176">
        <f t="shared" si="51"/>
        <v>0</v>
      </c>
      <c r="BZ92" s="176">
        <f t="shared" si="51"/>
        <v>27</v>
      </c>
      <c r="CA92" s="176">
        <f t="shared" ref="CA92:CG92" si="52">SUM(CA89:CA91)</f>
        <v>25</v>
      </c>
      <c r="CB92" s="176">
        <f t="shared" si="52"/>
        <v>39</v>
      </c>
      <c r="CC92" s="176">
        <f t="shared" si="52"/>
        <v>43</v>
      </c>
      <c r="CD92" s="176">
        <f t="shared" si="52"/>
        <v>52</v>
      </c>
      <c r="CE92" s="176">
        <f t="shared" si="52"/>
        <v>42</v>
      </c>
      <c r="CF92" s="176">
        <f t="shared" si="52"/>
        <v>47</v>
      </c>
      <c r="CG92" s="176">
        <f t="shared" si="52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3">SUM(CM89:CM91)</f>
        <v>88</v>
      </c>
      <c r="CN92" s="176">
        <f t="shared" si="53"/>
        <v>68</v>
      </c>
      <c r="CO92" s="176">
        <f t="shared" si="53"/>
        <v>32</v>
      </c>
      <c r="CP92" s="176">
        <f t="shared" si="53"/>
        <v>75</v>
      </c>
      <c r="CQ92" s="176">
        <f t="shared" si="53"/>
        <v>43</v>
      </c>
      <c r="CR92" s="176">
        <f t="shared" si="53"/>
        <v>55</v>
      </c>
      <c r="CS92" s="335">
        <f t="shared" si="53"/>
        <v>33</v>
      </c>
      <c r="CT92" s="335">
        <f t="shared" si="53"/>
        <v>29</v>
      </c>
      <c r="CU92" s="335">
        <f t="shared" si="53"/>
        <v>37</v>
      </c>
      <c r="CV92" s="335">
        <f t="shared" si="53"/>
        <v>9</v>
      </c>
      <c r="CW92" s="352">
        <f>SUM(CW89:CW91)</f>
        <v>27</v>
      </c>
      <c r="CX92" s="352">
        <f>SUM(CX89:CX91)</f>
        <v>56</v>
      </c>
      <c r="CY92" s="352">
        <f t="shared" ref="CY92:DC92" si="54">SUM(CY89:CY91)</f>
        <v>28</v>
      </c>
      <c r="CZ92" s="352">
        <f t="shared" si="54"/>
        <v>15</v>
      </c>
      <c r="DA92" s="352">
        <f t="shared" si="54"/>
        <v>51</v>
      </c>
      <c r="DB92" s="352">
        <f t="shared" si="54"/>
        <v>29</v>
      </c>
      <c r="DC92" s="352">
        <f t="shared" si="54"/>
        <v>31</v>
      </c>
      <c r="DD92" s="352">
        <f t="shared" ref="DD92" si="55">SUM(DD89:DD91)</f>
        <v>41</v>
      </c>
      <c r="DE92" s="359">
        <f>SUM(DE89:DE91)</f>
        <v>60</v>
      </c>
      <c r="DF92" s="359">
        <f>SUM(DF89:DF91)</f>
        <v>19</v>
      </c>
      <c r="DG92" s="173" t="s">
        <v>177</v>
      </c>
      <c r="DH92" s="174"/>
    </row>
    <row r="93" spans="1:112" x14ac:dyDescent="0.2">
      <c r="A93" t="s">
        <v>190</v>
      </c>
      <c r="B93" t="s">
        <v>343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5">
        <v>3</v>
      </c>
      <c r="CU93" s="265">
        <v>9</v>
      </c>
      <c r="CV93" s="265">
        <v>5</v>
      </c>
      <c r="CW93" s="265">
        <v>7</v>
      </c>
      <c r="CX93" s="265">
        <v>16</v>
      </c>
      <c r="CY93" s="265">
        <v>5</v>
      </c>
      <c r="CZ93" s="265">
        <v>4</v>
      </c>
      <c r="DA93" s="265">
        <v>3</v>
      </c>
      <c r="DB93" s="265">
        <v>9</v>
      </c>
      <c r="DC93" s="265">
        <v>5</v>
      </c>
      <c r="DD93" s="265">
        <v>5</v>
      </c>
      <c r="DE93" s="265">
        <v>10</v>
      </c>
      <c r="DF93" s="265">
        <v>8</v>
      </c>
      <c r="DG93" t="s">
        <v>190</v>
      </c>
      <c r="DH93" t="s">
        <v>191</v>
      </c>
    </row>
    <row r="94" spans="1:112" x14ac:dyDescent="0.2">
      <c r="B94" t="s">
        <v>384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5">
        <v>3</v>
      </c>
      <c r="CU94" s="265">
        <v>4</v>
      </c>
      <c r="CV94" s="265">
        <v>0</v>
      </c>
      <c r="CW94" s="265">
        <v>2</v>
      </c>
      <c r="CX94" s="265">
        <v>3</v>
      </c>
      <c r="CY94" s="265">
        <v>2</v>
      </c>
      <c r="CZ94" s="265">
        <v>55</v>
      </c>
      <c r="DA94" s="265">
        <v>2</v>
      </c>
      <c r="DB94" s="265">
        <v>2</v>
      </c>
      <c r="DC94" s="265">
        <v>1</v>
      </c>
      <c r="DD94" s="265">
        <v>1</v>
      </c>
      <c r="DE94" s="265">
        <v>2</v>
      </c>
      <c r="DF94" s="265">
        <v>3</v>
      </c>
      <c r="DH94" t="s">
        <v>192</v>
      </c>
    </row>
    <row r="95" spans="1:112" x14ac:dyDescent="0.2">
      <c r="A95" s="173" t="s">
        <v>177</v>
      </c>
      <c r="B95" s="174" t="s">
        <v>389</v>
      </c>
      <c r="C95" s="174"/>
      <c r="D95" s="175">
        <f>SUM(D93:D94)</f>
        <v>9</v>
      </c>
      <c r="E95" s="175">
        <f t="shared" ref="E95:N95" si="56">SUM(E93:E94)</f>
        <v>12</v>
      </c>
      <c r="F95" s="175">
        <f t="shared" si="56"/>
        <v>16</v>
      </c>
      <c r="G95" s="175">
        <f t="shared" si="56"/>
        <v>18</v>
      </c>
      <c r="H95" s="175">
        <f t="shared" si="56"/>
        <v>11</v>
      </c>
      <c r="I95" s="181">
        <f>SUM(I93:I94)</f>
        <v>15</v>
      </c>
      <c r="J95" s="175">
        <f>SUM(J93:J94)</f>
        <v>9</v>
      </c>
      <c r="K95" s="175">
        <f t="shared" si="56"/>
        <v>44</v>
      </c>
      <c r="L95" s="175">
        <f t="shared" si="56"/>
        <v>13</v>
      </c>
      <c r="M95" s="175">
        <f>SUM(M93:M94)</f>
        <v>15</v>
      </c>
      <c r="N95" s="175">
        <f t="shared" si="56"/>
        <v>9</v>
      </c>
      <c r="O95" s="176">
        <f>SUM(O93:O94)</f>
        <v>26</v>
      </c>
      <c r="P95" s="175">
        <f>SUM(P93:P94)</f>
        <v>31</v>
      </c>
      <c r="Q95" s="175">
        <f t="shared" ref="Q95:T95" si="57">SUM(Q93:Q94)</f>
        <v>2</v>
      </c>
      <c r="R95" s="175">
        <f t="shared" si="57"/>
        <v>26</v>
      </c>
      <c r="S95" s="175">
        <f t="shared" si="57"/>
        <v>19</v>
      </c>
      <c r="T95" s="175">
        <f t="shared" si="57"/>
        <v>6</v>
      </c>
      <c r="U95" s="181">
        <f>SUM(U93:U94)</f>
        <v>53</v>
      </c>
      <c r="V95" s="175">
        <f>SUM(V93:V94)</f>
        <v>50</v>
      </c>
      <c r="W95" s="175">
        <f t="shared" ref="W95:X95" si="58">SUM(W93:W94)</f>
        <v>12</v>
      </c>
      <c r="X95" s="175">
        <f t="shared" si="58"/>
        <v>19</v>
      </c>
      <c r="Y95" s="175">
        <f>SUM(Y93:Y94)</f>
        <v>18</v>
      </c>
      <c r="Z95" s="175">
        <f t="shared" ref="Z95" si="59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0">SUM(AC93:AC94)</f>
        <v>10</v>
      </c>
      <c r="AD95" s="175">
        <f t="shared" si="60"/>
        <v>24</v>
      </c>
      <c r="AE95" s="175">
        <f t="shared" si="60"/>
        <v>23</v>
      </c>
      <c r="AF95" s="175">
        <f t="shared" si="60"/>
        <v>18</v>
      </c>
      <c r="AG95" s="181">
        <f>SUM(AG93:AG94)</f>
        <v>44</v>
      </c>
      <c r="AH95" s="175">
        <f>SUM(AH93:AH94)</f>
        <v>26</v>
      </c>
      <c r="AI95" s="175">
        <f t="shared" ref="AI95:AJ95" si="61">SUM(AI93:AI94)</f>
        <v>24</v>
      </c>
      <c r="AJ95" s="175">
        <f t="shared" si="61"/>
        <v>18</v>
      </c>
      <c r="AK95" s="175">
        <f>SUM(AK93:AK94)</f>
        <v>9</v>
      </c>
      <c r="AL95" s="175">
        <f t="shared" ref="AL95" si="62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3">SUM(AO93:AO94)</f>
        <v>14</v>
      </c>
      <c r="AP95" s="175">
        <f t="shared" si="63"/>
        <v>7</v>
      </c>
      <c r="AQ95" s="175">
        <f t="shared" si="63"/>
        <v>26</v>
      </c>
      <c r="AR95" s="175">
        <f t="shared" si="63"/>
        <v>17</v>
      </c>
      <c r="AS95" s="181">
        <f>SUM(AS93:AS94)</f>
        <v>40</v>
      </c>
      <c r="AT95" s="175">
        <f>SUM(AT93:AT94)</f>
        <v>14</v>
      </c>
      <c r="AU95" s="175">
        <f t="shared" ref="AU95:AV95" si="64">SUM(AU93:AU94)</f>
        <v>28</v>
      </c>
      <c r="AV95" s="175">
        <f t="shared" si="64"/>
        <v>13</v>
      </c>
      <c r="AW95" s="175">
        <f>SUM(AW93:AW94)</f>
        <v>16</v>
      </c>
      <c r="AX95" s="175">
        <f t="shared" ref="AX95" si="65">SUM(AX93:AX94)</f>
        <v>24</v>
      </c>
      <c r="AY95" s="176">
        <f>SUM(AY93:AY94)</f>
        <v>6</v>
      </c>
      <c r="AZ95" s="176">
        <f t="shared" ref="AZ95:BK95" si="66">SUM(AZ93:AZ94)</f>
        <v>13</v>
      </c>
      <c r="BA95" s="176">
        <f t="shared" si="66"/>
        <v>7</v>
      </c>
      <c r="BB95" s="176">
        <f t="shared" si="66"/>
        <v>11</v>
      </c>
      <c r="BC95" s="176">
        <f t="shared" si="66"/>
        <v>30</v>
      </c>
      <c r="BD95" s="176">
        <f t="shared" si="66"/>
        <v>27</v>
      </c>
      <c r="BE95" s="176">
        <f t="shared" si="66"/>
        <v>21</v>
      </c>
      <c r="BF95" s="176">
        <f t="shared" si="66"/>
        <v>21</v>
      </c>
      <c r="BG95" s="176">
        <f t="shared" si="66"/>
        <v>18</v>
      </c>
      <c r="BH95" s="176">
        <f t="shared" si="66"/>
        <v>13</v>
      </c>
      <c r="BI95" s="176">
        <f t="shared" si="66"/>
        <v>24</v>
      </c>
      <c r="BJ95" s="176">
        <f t="shared" si="66"/>
        <v>18</v>
      </c>
      <c r="BK95" s="176">
        <f t="shared" si="66"/>
        <v>28</v>
      </c>
      <c r="BL95" s="176">
        <f t="shared" ref="BL95:BO95" si="67">SUM(BL93:BL94)</f>
        <v>12</v>
      </c>
      <c r="BM95" s="176">
        <f t="shared" si="67"/>
        <v>9</v>
      </c>
      <c r="BN95" s="176">
        <f t="shared" si="67"/>
        <v>9</v>
      </c>
      <c r="BO95" s="176">
        <f t="shared" si="67"/>
        <v>21</v>
      </c>
      <c r="BP95" s="176">
        <f t="shared" ref="BP95:BZ95" si="68">SUM(BP93:BP94)</f>
        <v>16</v>
      </c>
      <c r="BQ95" s="176">
        <f t="shared" si="68"/>
        <v>18</v>
      </c>
      <c r="BR95" s="176">
        <f t="shared" si="68"/>
        <v>18</v>
      </c>
      <c r="BS95" s="176">
        <f t="shared" si="68"/>
        <v>27</v>
      </c>
      <c r="BT95" s="176">
        <f t="shared" si="68"/>
        <v>12</v>
      </c>
      <c r="BU95" s="176">
        <f t="shared" si="68"/>
        <v>24</v>
      </c>
      <c r="BV95" s="176">
        <f t="shared" si="68"/>
        <v>30</v>
      </c>
      <c r="BW95" s="176">
        <f t="shared" si="68"/>
        <v>33</v>
      </c>
      <c r="BX95" s="176">
        <f t="shared" si="68"/>
        <v>8</v>
      </c>
      <c r="BY95" s="176">
        <f t="shared" si="68"/>
        <v>0</v>
      </c>
      <c r="BZ95" s="176">
        <f t="shared" si="68"/>
        <v>23</v>
      </c>
      <c r="CA95" s="178">
        <f t="shared" ref="CA95:CC95" si="69">SUM(CA93:CA94)</f>
        <v>14</v>
      </c>
      <c r="CB95" s="178">
        <f t="shared" si="69"/>
        <v>22</v>
      </c>
      <c r="CC95" s="178">
        <f t="shared" si="69"/>
        <v>15</v>
      </c>
      <c r="CD95" s="178">
        <f t="shared" ref="CD95:CR95" si="70">SUM(CD93:CD94)</f>
        <v>12</v>
      </c>
      <c r="CE95" s="178">
        <f t="shared" si="70"/>
        <v>9</v>
      </c>
      <c r="CF95" s="178">
        <f t="shared" si="70"/>
        <v>13</v>
      </c>
      <c r="CG95" s="178">
        <f t="shared" si="70"/>
        <v>17</v>
      </c>
      <c r="CH95" s="178">
        <f t="shared" si="70"/>
        <v>10</v>
      </c>
      <c r="CI95" s="178">
        <f t="shared" si="70"/>
        <v>9</v>
      </c>
      <c r="CJ95" s="178">
        <f t="shared" si="70"/>
        <v>9</v>
      </c>
      <c r="CK95" s="178">
        <f t="shared" si="70"/>
        <v>14</v>
      </c>
      <c r="CL95" s="178">
        <f t="shared" si="70"/>
        <v>9</v>
      </c>
      <c r="CM95" s="178">
        <f t="shared" si="70"/>
        <v>22</v>
      </c>
      <c r="CN95" s="178">
        <f t="shared" si="70"/>
        <v>9</v>
      </c>
      <c r="CO95" s="178">
        <f t="shared" si="70"/>
        <v>18</v>
      </c>
      <c r="CP95" s="178">
        <f t="shared" si="70"/>
        <v>17</v>
      </c>
      <c r="CQ95" s="178">
        <f t="shared" si="70"/>
        <v>15</v>
      </c>
      <c r="CR95" s="178">
        <f t="shared" si="70"/>
        <v>16</v>
      </c>
      <c r="CS95" s="178">
        <f t="shared" ref="CS95:DC95" si="71">SUM(CS93:CS94)</f>
        <v>13</v>
      </c>
      <c r="CT95" s="178">
        <f t="shared" si="71"/>
        <v>6</v>
      </c>
      <c r="CU95" s="178">
        <f t="shared" si="71"/>
        <v>13</v>
      </c>
      <c r="CV95" s="178">
        <f t="shared" si="71"/>
        <v>5</v>
      </c>
      <c r="CW95" s="284">
        <f t="shared" si="71"/>
        <v>9</v>
      </c>
      <c r="CX95" s="284">
        <f t="shared" si="71"/>
        <v>19</v>
      </c>
      <c r="CY95" s="284">
        <f t="shared" si="71"/>
        <v>7</v>
      </c>
      <c r="CZ95" s="284">
        <f t="shared" si="71"/>
        <v>59</v>
      </c>
      <c r="DA95" s="284">
        <f t="shared" si="71"/>
        <v>5</v>
      </c>
      <c r="DB95" s="284">
        <f t="shared" si="71"/>
        <v>11</v>
      </c>
      <c r="DC95" s="284">
        <f t="shared" si="71"/>
        <v>6</v>
      </c>
      <c r="DD95" s="284">
        <f t="shared" ref="DD95" si="72">SUM(DD93:DD94)</f>
        <v>6</v>
      </c>
      <c r="DE95" s="284">
        <f>SUM(DE93:DE94)</f>
        <v>12</v>
      </c>
      <c r="DF95" s="284">
        <f>SUM(DF93:DF94)</f>
        <v>11</v>
      </c>
      <c r="DG95" s="173" t="s">
        <v>177</v>
      </c>
      <c r="DH95" s="174"/>
    </row>
    <row r="96" spans="1:112" x14ac:dyDescent="0.2">
      <c r="A96" s="173" t="s">
        <v>193</v>
      </c>
      <c r="B96" s="174" t="s">
        <v>385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4">
        <v>0</v>
      </c>
      <c r="BN96" s="324">
        <v>2</v>
      </c>
      <c r="BO96" s="324">
        <v>2</v>
      </c>
      <c r="BP96" s="324">
        <v>5</v>
      </c>
      <c r="BQ96" s="324">
        <v>7</v>
      </c>
      <c r="BR96" s="324">
        <v>6</v>
      </c>
      <c r="BS96" s="324">
        <v>11</v>
      </c>
      <c r="BT96" s="324">
        <v>5</v>
      </c>
      <c r="BU96" s="324">
        <v>4</v>
      </c>
      <c r="BV96" s="324">
        <v>2</v>
      </c>
      <c r="BW96" s="323">
        <v>0</v>
      </c>
      <c r="BX96" s="324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5">
        <v>2</v>
      </c>
      <c r="CU96" s="265">
        <v>1</v>
      </c>
      <c r="CV96" s="265">
        <v>0</v>
      </c>
      <c r="CW96" s="265">
        <v>2</v>
      </c>
      <c r="CX96" s="265">
        <v>2</v>
      </c>
      <c r="CY96" s="265">
        <v>4</v>
      </c>
      <c r="CZ96" s="265">
        <v>4</v>
      </c>
      <c r="DA96" s="265">
        <v>8</v>
      </c>
      <c r="DB96" s="265">
        <v>1</v>
      </c>
      <c r="DC96" s="265">
        <v>34</v>
      </c>
      <c r="DD96" s="265">
        <v>1</v>
      </c>
      <c r="DE96" s="265">
        <v>0</v>
      </c>
      <c r="DF96" s="265">
        <v>1</v>
      </c>
      <c r="DG96" s="173" t="s">
        <v>193</v>
      </c>
      <c r="DH96" s="174" t="s">
        <v>194</v>
      </c>
    </row>
    <row r="97" spans="1:112" x14ac:dyDescent="0.2">
      <c r="A97" s="173" t="s">
        <v>177</v>
      </c>
      <c r="B97" s="174" t="s">
        <v>389</v>
      </c>
      <c r="C97" s="174"/>
      <c r="D97" s="175">
        <f>SUM(D96)</f>
        <v>4</v>
      </c>
      <c r="E97" s="175">
        <f t="shared" ref="E97:BP97" si="73">SUM(E96)</f>
        <v>0</v>
      </c>
      <c r="F97" s="175">
        <f t="shared" si="73"/>
        <v>6</v>
      </c>
      <c r="G97" s="175">
        <f t="shared" si="73"/>
        <v>5</v>
      </c>
      <c r="H97" s="175">
        <f t="shared" si="73"/>
        <v>5</v>
      </c>
      <c r="I97" s="175">
        <f t="shared" si="73"/>
        <v>11</v>
      </c>
      <c r="J97" s="175">
        <f t="shared" si="73"/>
        <v>7</v>
      </c>
      <c r="K97" s="175">
        <f t="shared" si="73"/>
        <v>7</v>
      </c>
      <c r="L97" s="175">
        <f t="shared" si="73"/>
        <v>4</v>
      </c>
      <c r="M97" s="175">
        <f t="shared" si="73"/>
        <v>7</v>
      </c>
      <c r="N97" s="175">
        <f t="shared" si="73"/>
        <v>5</v>
      </c>
      <c r="O97" s="175">
        <f t="shared" si="73"/>
        <v>9</v>
      </c>
      <c r="P97" s="175">
        <f t="shared" si="73"/>
        <v>1</v>
      </c>
      <c r="Q97" s="175">
        <f t="shared" si="73"/>
        <v>3</v>
      </c>
      <c r="R97" s="175">
        <f t="shared" si="73"/>
        <v>2</v>
      </c>
      <c r="S97" s="175">
        <f t="shared" si="73"/>
        <v>15</v>
      </c>
      <c r="T97" s="175">
        <f t="shared" si="73"/>
        <v>9</v>
      </c>
      <c r="U97" s="175">
        <f t="shared" si="73"/>
        <v>8</v>
      </c>
      <c r="V97" s="175">
        <f t="shared" si="73"/>
        <v>5</v>
      </c>
      <c r="W97" s="175">
        <f t="shared" si="73"/>
        <v>8</v>
      </c>
      <c r="X97" s="175">
        <f t="shared" si="73"/>
        <v>6</v>
      </c>
      <c r="Y97" s="175">
        <f t="shared" si="73"/>
        <v>1</v>
      </c>
      <c r="Z97" s="175">
        <f t="shared" si="73"/>
        <v>2</v>
      </c>
      <c r="AA97" s="175">
        <f t="shared" si="73"/>
        <v>2</v>
      </c>
      <c r="AB97" s="175">
        <f t="shared" si="73"/>
        <v>1</v>
      </c>
      <c r="AC97" s="175">
        <f t="shared" si="73"/>
        <v>1</v>
      </c>
      <c r="AD97" s="175">
        <f t="shared" si="73"/>
        <v>13</v>
      </c>
      <c r="AE97" s="175">
        <f t="shared" si="73"/>
        <v>6</v>
      </c>
      <c r="AF97" s="175">
        <f t="shared" si="73"/>
        <v>6</v>
      </c>
      <c r="AG97" s="175">
        <f t="shared" si="73"/>
        <v>5</v>
      </c>
      <c r="AH97" s="175">
        <f t="shared" si="73"/>
        <v>7</v>
      </c>
      <c r="AI97" s="175">
        <f t="shared" si="73"/>
        <v>4</v>
      </c>
      <c r="AJ97" s="175">
        <f t="shared" si="73"/>
        <v>7</v>
      </c>
      <c r="AK97" s="175">
        <f t="shared" si="73"/>
        <v>3</v>
      </c>
      <c r="AL97" s="175">
        <f t="shared" si="73"/>
        <v>4</v>
      </c>
      <c r="AM97" s="175">
        <f t="shared" si="73"/>
        <v>2</v>
      </c>
      <c r="AN97" s="175">
        <f t="shared" si="73"/>
        <v>1</v>
      </c>
      <c r="AO97" s="175">
        <f t="shared" si="73"/>
        <v>0</v>
      </c>
      <c r="AP97" s="175">
        <f t="shared" si="73"/>
        <v>6</v>
      </c>
      <c r="AQ97" s="175">
        <f t="shared" si="73"/>
        <v>6</v>
      </c>
      <c r="AR97" s="175">
        <f t="shared" si="73"/>
        <v>4</v>
      </c>
      <c r="AS97" s="175">
        <f t="shared" si="73"/>
        <v>5</v>
      </c>
      <c r="AT97" s="175">
        <f t="shared" si="73"/>
        <v>8</v>
      </c>
      <c r="AU97" s="175">
        <f t="shared" si="73"/>
        <v>4</v>
      </c>
      <c r="AV97" s="175">
        <f t="shared" si="73"/>
        <v>4</v>
      </c>
      <c r="AW97" s="175">
        <f t="shared" si="73"/>
        <v>1</v>
      </c>
      <c r="AX97" s="175">
        <f t="shared" si="73"/>
        <v>3</v>
      </c>
      <c r="AY97" s="175">
        <f t="shared" si="73"/>
        <v>4</v>
      </c>
      <c r="AZ97" s="175">
        <f t="shared" si="73"/>
        <v>0</v>
      </c>
      <c r="BA97" s="175">
        <f t="shared" si="73"/>
        <v>0</v>
      </c>
      <c r="BB97" s="175">
        <f t="shared" si="73"/>
        <v>1</v>
      </c>
      <c r="BC97" s="175">
        <f t="shared" si="73"/>
        <v>3</v>
      </c>
      <c r="BD97" s="175">
        <f t="shared" si="73"/>
        <v>0</v>
      </c>
      <c r="BE97" s="175">
        <f t="shared" si="73"/>
        <v>4</v>
      </c>
      <c r="BF97" s="175">
        <f t="shared" si="73"/>
        <v>1</v>
      </c>
      <c r="BG97" s="175">
        <f t="shared" si="73"/>
        <v>5</v>
      </c>
      <c r="BH97" s="175">
        <f t="shared" si="73"/>
        <v>3</v>
      </c>
      <c r="BI97" s="175">
        <f t="shared" si="73"/>
        <v>3</v>
      </c>
      <c r="BJ97" s="175">
        <f t="shared" si="73"/>
        <v>2</v>
      </c>
      <c r="BK97" s="175">
        <f t="shared" si="73"/>
        <v>1</v>
      </c>
      <c r="BL97" s="175">
        <f t="shared" si="73"/>
        <v>2</v>
      </c>
      <c r="BM97" s="176">
        <f t="shared" si="73"/>
        <v>0</v>
      </c>
      <c r="BN97" s="176">
        <f t="shared" si="73"/>
        <v>2</v>
      </c>
      <c r="BO97" s="176">
        <f t="shared" si="73"/>
        <v>2</v>
      </c>
      <c r="BP97" s="176">
        <f t="shared" si="73"/>
        <v>5</v>
      </c>
      <c r="BQ97" s="176">
        <f t="shared" ref="BQ97:BZ97" si="74">SUM(BQ96)</f>
        <v>7</v>
      </c>
      <c r="BR97" s="176">
        <f t="shared" si="74"/>
        <v>6</v>
      </c>
      <c r="BS97" s="176">
        <f t="shared" si="74"/>
        <v>11</v>
      </c>
      <c r="BT97" s="176">
        <f t="shared" si="74"/>
        <v>5</v>
      </c>
      <c r="BU97" s="176">
        <f t="shared" si="74"/>
        <v>4</v>
      </c>
      <c r="BV97" s="176">
        <f t="shared" si="74"/>
        <v>2</v>
      </c>
      <c r="BW97" s="176">
        <f t="shared" si="74"/>
        <v>0</v>
      </c>
      <c r="BX97" s="326">
        <f t="shared" si="74"/>
        <v>0</v>
      </c>
      <c r="BY97" s="176">
        <f t="shared" si="74"/>
        <v>0</v>
      </c>
      <c r="BZ97" s="176">
        <f t="shared" si="74"/>
        <v>1</v>
      </c>
      <c r="CA97" s="325">
        <f t="shared" ref="CA97:CE97" si="75">SUM(CA96)</f>
        <v>2</v>
      </c>
      <c r="CB97" s="325">
        <f t="shared" si="75"/>
        <v>3</v>
      </c>
      <c r="CC97" s="325">
        <f t="shared" si="75"/>
        <v>2</v>
      </c>
      <c r="CD97" s="325">
        <f t="shared" si="75"/>
        <v>3</v>
      </c>
      <c r="CE97" s="325">
        <f t="shared" si="75"/>
        <v>4</v>
      </c>
      <c r="CF97" s="325">
        <f t="shared" ref="CF97:CN97" si="76">SUM(CF96)</f>
        <v>5</v>
      </c>
      <c r="CG97" s="325">
        <f t="shared" si="76"/>
        <v>2</v>
      </c>
      <c r="CH97" s="325">
        <f t="shared" si="76"/>
        <v>5</v>
      </c>
      <c r="CI97" s="325">
        <f t="shared" si="76"/>
        <v>3</v>
      </c>
      <c r="CJ97" s="325">
        <f t="shared" si="76"/>
        <v>4</v>
      </c>
      <c r="CK97" s="325">
        <f t="shared" si="76"/>
        <v>2</v>
      </c>
      <c r="CL97" s="325">
        <f t="shared" si="76"/>
        <v>2</v>
      </c>
      <c r="CM97" s="325">
        <f t="shared" si="76"/>
        <v>3</v>
      </c>
      <c r="CN97" s="325">
        <f t="shared" si="76"/>
        <v>19</v>
      </c>
      <c r="CO97" s="325">
        <f>SUM(CO96)</f>
        <v>1</v>
      </c>
      <c r="CP97" s="325">
        <f t="shared" ref="CP97:CV97" si="77">SUM(CP96)</f>
        <v>3</v>
      </c>
      <c r="CQ97" s="325">
        <f t="shared" si="77"/>
        <v>5</v>
      </c>
      <c r="CR97" s="325">
        <f t="shared" si="77"/>
        <v>0</v>
      </c>
      <c r="CS97" s="325">
        <f t="shared" si="77"/>
        <v>9</v>
      </c>
      <c r="CT97" s="325">
        <f t="shared" si="77"/>
        <v>2</v>
      </c>
      <c r="CU97" s="325">
        <f t="shared" si="77"/>
        <v>1</v>
      </c>
      <c r="CV97" s="325">
        <f t="shared" si="77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284">
        <v>0</v>
      </c>
      <c r="DF97" s="284">
        <v>1</v>
      </c>
      <c r="DG97" s="173" t="s">
        <v>177</v>
      </c>
      <c r="DH97" s="174"/>
    </row>
    <row r="98" spans="1:112" x14ac:dyDescent="0.2">
      <c r="A98" t="s">
        <v>195</v>
      </c>
      <c r="B98" t="s">
        <v>344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10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5">
        <v>4</v>
      </c>
      <c r="CU98" s="265">
        <v>15</v>
      </c>
      <c r="CV98" s="265">
        <v>4</v>
      </c>
      <c r="CW98" s="265">
        <v>5</v>
      </c>
      <c r="CX98" s="265">
        <v>28</v>
      </c>
      <c r="CY98" s="265">
        <v>12</v>
      </c>
      <c r="CZ98" s="265">
        <v>3</v>
      </c>
      <c r="DA98" s="265">
        <v>5</v>
      </c>
      <c r="DB98" s="265">
        <v>3</v>
      </c>
      <c r="DC98" s="265">
        <v>6</v>
      </c>
      <c r="DD98" s="265">
        <v>8</v>
      </c>
      <c r="DE98" s="265">
        <v>2</v>
      </c>
      <c r="DF98" s="265">
        <v>11</v>
      </c>
      <c r="DG98" t="s">
        <v>195</v>
      </c>
      <c r="DH98" t="s">
        <v>196</v>
      </c>
    </row>
    <row r="99" spans="1:112" x14ac:dyDescent="0.2">
      <c r="B99" t="s">
        <v>347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10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E99" s="160">
        <v>53</v>
      </c>
      <c r="DF99" s="160">
        <v>11</v>
      </c>
      <c r="DH99" t="s">
        <v>197</v>
      </c>
    </row>
    <row r="100" spans="1:112" x14ac:dyDescent="0.2">
      <c r="B100" t="s">
        <v>387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10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5">
        <v>60</v>
      </c>
      <c r="CU100" s="265">
        <v>17</v>
      </c>
      <c r="CV100" s="265">
        <v>25</v>
      </c>
      <c r="CW100" s="265">
        <v>15</v>
      </c>
      <c r="CX100" s="265">
        <v>67</v>
      </c>
      <c r="CY100" s="265">
        <v>21</v>
      </c>
      <c r="CZ100" s="265">
        <v>4</v>
      </c>
      <c r="DA100" s="265">
        <v>8</v>
      </c>
      <c r="DB100" s="265">
        <v>60</v>
      </c>
      <c r="DC100" s="265">
        <v>55</v>
      </c>
      <c r="DD100" s="265">
        <v>38</v>
      </c>
      <c r="DE100" s="265">
        <v>31</v>
      </c>
      <c r="DF100" s="265">
        <v>19</v>
      </c>
      <c r="DH100" t="s">
        <v>198</v>
      </c>
    </row>
    <row r="101" spans="1:112" x14ac:dyDescent="0.2">
      <c r="B101" t="s">
        <v>386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10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E101" s="160">
        <v>0</v>
      </c>
      <c r="DF101" s="160">
        <v>0</v>
      </c>
      <c r="DH101" t="s">
        <v>199</v>
      </c>
    </row>
    <row r="102" spans="1:112" x14ac:dyDescent="0.2">
      <c r="A102" s="173" t="s">
        <v>177</v>
      </c>
      <c r="B102" s="174" t="s">
        <v>390</v>
      </c>
      <c r="C102" s="174"/>
      <c r="D102" s="175">
        <f>SUM(D98:D101)</f>
        <v>109</v>
      </c>
      <c r="E102" s="175">
        <f t="shared" ref="E102:N102" si="78">SUM(E98:E101)</f>
        <v>206</v>
      </c>
      <c r="F102" s="175">
        <f t="shared" si="78"/>
        <v>194</v>
      </c>
      <c r="G102" s="175">
        <f t="shared" si="78"/>
        <v>209</v>
      </c>
      <c r="H102" s="175">
        <f t="shared" si="78"/>
        <v>175</v>
      </c>
      <c r="I102" s="181">
        <f>SUM(I98:I101)</f>
        <v>140</v>
      </c>
      <c r="J102" s="175">
        <f>SUM(J98:J101)</f>
        <v>192</v>
      </c>
      <c r="K102" s="175">
        <f t="shared" si="78"/>
        <v>189</v>
      </c>
      <c r="L102" s="175">
        <f t="shared" si="78"/>
        <v>200</v>
      </c>
      <c r="M102" s="175">
        <f>SUM(M98:M101)</f>
        <v>296</v>
      </c>
      <c r="N102" s="175">
        <f t="shared" si="78"/>
        <v>166</v>
      </c>
      <c r="O102" s="176">
        <f>SUM(O98:O101)</f>
        <v>268</v>
      </c>
      <c r="P102" s="175">
        <f>SUM(P98:P101)</f>
        <v>282</v>
      </c>
      <c r="Q102" s="175">
        <f t="shared" ref="Q102:T102" si="79">SUM(Q98:Q101)</f>
        <v>249</v>
      </c>
      <c r="R102" s="175">
        <f t="shared" si="79"/>
        <v>70</v>
      </c>
      <c r="S102" s="175">
        <f t="shared" si="79"/>
        <v>146</v>
      </c>
      <c r="T102" s="175">
        <f t="shared" si="79"/>
        <v>80</v>
      </c>
      <c r="U102" s="181">
        <f>SUM(U98:U101)</f>
        <v>188</v>
      </c>
      <c r="V102" s="175">
        <f>SUM(V98:V101)</f>
        <v>227</v>
      </c>
      <c r="W102" s="175">
        <f t="shared" ref="W102:X102" si="80">SUM(W98:W101)</f>
        <v>114</v>
      </c>
      <c r="X102" s="175">
        <f t="shared" si="80"/>
        <v>205</v>
      </c>
      <c r="Y102" s="175">
        <f>SUM(Y98:Y101)</f>
        <v>91</v>
      </c>
      <c r="Z102" s="175">
        <f t="shared" ref="Z102" si="81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2">SUM(AC98:AC101)</f>
        <v>118</v>
      </c>
      <c r="AD102" s="175">
        <f t="shared" si="82"/>
        <v>97</v>
      </c>
      <c r="AE102" s="175">
        <f t="shared" si="82"/>
        <v>104</v>
      </c>
      <c r="AF102" s="175">
        <f t="shared" si="82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3">SUM(AI98:AI101)</f>
        <v>104</v>
      </c>
      <c r="AJ102" s="175">
        <f t="shared" si="83"/>
        <v>96</v>
      </c>
      <c r="AK102" s="175">
        <f>SUM(AK98:AK101)</f>
        <v>116</v>
      </c>
      <c r="AL102" s="175">
        <f t="shared" ref="AL102" si="84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85">SUM(AO98:AO101)</f>
        <v>144</v>
      </c>
      <c r="AP102" s="175">
        <f t="shared" si="85"/>
        <v>138</v>
      </c>
      <c r="AQ102" s="175">
        <f t="shared" si="85"/>
        <v>91</v>
      </c>
      <c r="AR102" s="175">
        <f t="shared" si="85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86">SUM(AU98:AU101)</f>
        <v>123</v>
      </c>
      <c r="AV102" s="175">
        <f t="shared" si="86"/>
        <v>99</v>
      </c>
      <c r="AW102" s="175">
        <f>SUM(AW98:AW101)</f>
        <v>108</v>
      </c>
      <c r="AX102" s="175">
        <f t="shared" ref="AX102" si="87">SUM(AX98:AX101)</f>
        <v>95</v>
      </c>
      <c r="AY102" s="176">
        <f>SUM(AY98:AY101)</f>
        <v>91</v>
      </c>
      <c r="AZ102" s="176">
        <f t="shared" ref="AZ102:BK102" si="88">SUM(AZ98:AZ101)</f>
        <v>57</v>
      </c>
      <c r="BA102" s="176">
        <f t="shared" si="88"/>
        <v>61</v>
      </c>
      <c r="BB102" s="176">
        <f t="shared" si="88"/>
        <v>36</v>
      </c>
      <c r="BC102" s="176">
        <f t="shared" si="88"/>
        <v>111</v>
      </c>
      <c r="BD102" s="176">
        <f t="shared" si="88"/>
        <v>57</v>
      </c>
      <c r="BE102" s="176">
        <f t="shared" si="88"/>
        <v>50</v>
      </c>
      <c r="BF102" s="176">
        <f t="shared" si="88"/>
        <v>64</v>
      </c>
      <c r="BG102" s="176">
        <f t="shared" si="88"/>
        <v>52</v>
      </c>
      <c r="BH102" s="176">
        <f t="shared" si="88"/>
        <v>94</v>
      </c>
      <c r="BI102" s="176">
        <f t="shared" si="88"/>
        <v>76</v>
      </c>
      <c r="BJ102" s="176">
        <f t="shared" si="88"/>
        <v>61</v>
      </c>
      <c r="BK102" s="176">
        <f t="shared" si="88"/>
        <v>59</v>
      </c>
      <c r="BL102" s="176">
        <f t="shared" ref="BL102:BQ102" si="89">SUM(BL98:BL101)</f>
        <v>75</v>
      </c>
      <c r="BM102" s="176">
        <f t="shared" si="89"/>
        <v>51</v>
      </c>
      <c r="BN102" s="176">
        <f t="shared" si="89"/>
        <v>63</v>
      </c>
      <c r="BO102" s="176">
        <f t="shared" si="89"/>
        <v>35</v>
      </c>
      <c r="BP102" s="176">
        <f t="shared" si="89"/>
        <v>29</v>
      </c>
      <c r="BQ102" s="176">
        <f t="shared" si="89"/>
        <v>55</v>
      </c>
      <c r="BR102" s="176">
        <f t="shared" ref="BR102:BZ102" si="90">SUM(BR98:BR101)</f>
        <v>36</v>
      </c>
      <c r="BS102" s="176">
        <f t="shared" si="90"/>
        <v>32</v>
      </c>
      <c r="BT102" s="176">
        <f t="shared" si="90"/>
        <v>56</v>
      </c>
      <c r="BU102" s="176">
        <f t="shared" si="90"/>
        <v>57</v>
      </c>
      <c r="BV102" s="176">
        <f t="shared" si="90"/>
        <v>83</v>
      </c>
      <c r="BW102" s="176">
        <f t="shared" si="90"/>
        <v>55</v>
      </c>
      <c r="BX102" s="176">
        <f t="shared" si="90"/>
        <v>37</v>
      </c>
      <c r="BY102" s="176">
        <f t="shared" si="90"/>
        <v>0</v>
      </c>
      <c r="BZ102" s="176">
        <f t="shared" si="90"/>
        <v>32</v>
      </c>
      <c r="CA102" s="178" t="e">
        <f t="shared" ref="CA102:CN102" si="91">SUM(CA98:CA101)</f>
        <v>#N/A</v>
      </c>
      <c r="CB102" s="178">
        <f t="shared" si="91"/>
        <v>44</v>
      </c>
      <c r="CC102" s="178">
        <f t="shared" si="91"/>
        <v>54</v>
      </c>
      <c r="CD102" s="178">
        <f t="shared" si="91"/>
        <v>87</v>
      </c>
      <c r="CE102" s="178">
        <f t="shared" si="91"/>
        <v>78</v>
      </c>
      <c r="CF102" s="178">
        <f t="shared" si="91"/>
        <v>91</v>
      </c>
      <c r="CG102" s="178">
        <f t="shared" si="91"/>
        <v>67</v>
      </c>
      <c r="CH102" s="178">
        <f t="shared" si="91"/>
        <v>74</v>
      </c>
      <c r="CI102" s="178">
        <f t="shared" si="91"/>
        <v>30</v>
      </c>
      <c r="CJ102" s="178">
        <f t="shared" si="91"/>
        <v>29</v>
      </c>
      <c r="CK102" s="178">
        <f t="shared" si="91"/>
        <v>59</v>
      </c>
      <c r="CL102" s="178">
        <f t="shared" si="91"/>
        <v>48</v>
      </c>
      <c r="CM102" s="178">
        <f t="shared" si="91"/>
        <v>51</v>
      </c>
      <c r="CN102" s="178">
        <f t="shared" si="91"/>
        <v>89</v>
      </c>
      <c r="CO102" s="178">
        <f>SUM(CO98:CO101)</f>
        <v>101</v>
      </c>
      <c r="CP102" s="178">
        <f t="shared" ref="CP102:CT102" si="92">SUM(CP98:CP101)</f>
        <v>139</v>
      </c>
      <c r="CQ102" s="178">
        <f t="shared" si="92"/>
        <v>46</v>
      </c>
      <c r="CR102" s="178">
        <f t="shared" si="92"/>
        <v>158</v>
      </c>
      <c r="CS102" s="178">
        <f t="shared" si="92"/>
        <v>29</v>
      </c>
      <c r="CT102" s="178">
        <f t="shared" si="92"/>
        <v>76</v>
      </c>
      <c r="CU102" s="178">
        <f>SUM(CU98:CU101)</f>
        <v>48</v>
      </c>
      <c r="CV102" s="178">
        <f>SUM(CV98:CV101)</f>
        <v>43</v>
      </c>
      <c r="CW102" s="284">
        <f>SUM(CW98:CW101)</f>
        <v>51</v>
      </c>
      <c r="CX102" s="284">
        <f>SUM(CX98:CX101)</f>
        <v>147</v>
      </c>
      <c r="CY102" s="284">
        <f t="shared" ref="CY102:DC102" si="93">SUM(CY98:CY101)</f>
        <v>40</v>
      </c>
      <c r="CZ102" s="284">
        <f t="shared" si="93"/>
        <v>26</v>
      </c>
      <c r="DA102" s="284">
        <f t="shared" si="93"/>
        <v>76</v>
      </c>
      <c r="DB102" s="284">
        <f t="shared" si="93"/>
        <v>82</v>
      </c>
      <c r="DC102" s="284">
        <f t="shared" si="93"/>
        <v>78</v>
      </c>
      <c r="DD102" s="284">
        <f t="shared" ref="DD102" si="94">SUM(DD98:DD101)</f>
        <v>54</v>
      </c>
      <c r="DE102" s="284">
        <f>SUM(DE98:DE101)</f>
        <v>86</v>
      </c>
      <c r="DF102" s="284">
        <f>SUM(DF98:DF101)</f>
        <v>41</v>
      </c>
      <c r="DG102" s="173" t="s">
        <v>177</v>
      </c>
      <c r="DH102" s="174"/>
    </row>
    <row r="103" spans="1:112" x14ac:dyDescent="0.2">
      <c r="A103" s="173" t="s">
        <v>200</v>
      </c>
      <c r="B103" s="174" t="s">
        <v>340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4">
        <v>125</v>
      </c>
      <c r="BN103" s="324">
        <v>134</v>
      </c>
      <c r="BO103" s="324">
        <v>224</v>
      </c>
      <c r="BP103" s="324">
        <v>68</v>
      </c>
      <c r="BQ103" s="324">
        <v>143</v>
      </c>
      <c r="BR103" s="324">
        <v>188</v>
      </c>
      <c r="BS103" s="324">
        <v>100</v>
      </c>
      <c r="BT103" s="324">
        <v>178</v>
      </c>
      <c r="BU103" s="324">
        <v>147</v>
      </c>
      <c r="BV103" s="324">
        <v>120</v>
      </c>
      <c r="BW103" s="323">
        <v>223</v>
      </c>
      <c r="BX103" s="324">
        <v>89</v>
      </c>
      <c r="BY103" s="324">
        <v>0</v>
      </c>
      <c r="BZ103" s="323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60">
        <v>151</v>
      </c>
      <c r="DF103" s="160">
        <v>136</v>
      </c>
      <c r="DG103" s="173" t="s">
        <v>200</v>
      </c>
      <c r="DH103" s="174" t="s">
        <v>5</v>
      </c>
    </row>
    <row r="104" spans="1:112" x14ac:dyDescent="0.2">
      <c r="A104" s="173" t="s">
        <v>177</v>
      </c>
      <c r="B104" s="174" t="s">
        <v>390</v>
      </c>
      <c r="C104" s="174"/>
      <c r="D104" s="175">
        <f>SUM(D103)</f>
        <v>294</v>
      </c>
      <c r="E104" s="175">
        <f t="shared" ref="E104" si="95">SUM(E103)</f>
        <v>243</v>
      </c>
      <c r="F104" s="175">
        <f t="shared" ref="F104" si="96">SUM(F103)</f>
        <v>270</v>
      </c>
      <c r="G104" s="175">
        <f t="shared" ref="G104" si="97">SUM(G103)</f>
        <v>451</v>
      </c>
      <c r="H104" s="175">
        <f t="shared" ref="H104" si="98">SUM(H103)</f>
        <v>234</v>
      </c>
      <c r="I104" s="175">
        <f t="shared" ref="I104" si="99">SUM(I103)</f>
        <v>204</v>
      </c>
      <c r="J104" s="175">
        <f t="shared" ref="J104" si="100">SUM(J103)</f>
        <v>271</v>
      </c>
      <c r="K104" s="175">
        <f t="shared" ref="K104" si="101">SUM(K103)</f>
        <v>298</v>
      </c>
      <c r="L104" s="175">
        <f t="shared" ref="L104" si="102">SUM(L103)</f>
        <v>323</v>
      </c>
      <c r="M104" s="175">
        <f t="shared" ref="M104" si="103">SUM(M103)</f>
        <v>354</v>
      </c>
      <c r="N104" s="175">
        <f t="shared" ref="N104" si="104">SUM(N103)</f>
        <v>318</v>
      </c>
      <c r="O104" s="175">
        <f t="shared" ref="O104" si="105">SUM(O103)</f>
        <v>188</v>
      </c>
      <c r="P104" s="175">
        <f t="shared" ref="P104" si="106">SUM(P103)</f>
        <v>227</v>
      </c>
      <c r="Q104" s="175">
        <f t="shared" ref="Q104" si="107">SUM(Q103)</f>
        <v>155</v>
      </c>
      <c r="R104" s="175">
        <f t="shared" ref="R104" si="108">SUM(R103)</f>
        <v>133</v>
      </c>
      <c r="S104" s="175">
        <f t="shared" ref="S104" si="109">SUM(S103)</f>
        <v>335</v>
      </c>
      <c r="T104" s="175">
        <f t="shared" ref="T104" si="110">SUM(T103)</f>
        <v>192</v>
      </c>
      <c r="U104" s="175">
        <f t="shared" ref="U104" si="111">SUM(U103)</f>
        <v>163</v>
      </c>
      <c r="V104" s="175">
        <f t="shared" ref="V104" si="112">SUM(V103)</f>
        <v>283</v>
      </c>
      <c r="W104" s="175">
        <f t="shared" ref="W104" si="113">SUM(W103)</f>
        <v>233</v>
      </c>
      <c r="X104" s="175">
        <f t="shared" ref="X104" si="114">SUM(X103)</f>
        <v>90</v>
      </c>
      <c r="Y104" s="175">
        <f t="shared" ref="Y104" si="115">SUM(Y103)</f>
        <v>213</v>
      </c>
      <c r="Z104" s="175">
        <f t="shared" ref="Z104" si="116">SUM(Z103)</f>
        <v>146</v>
      </c>
      <c r="AA104" s="175">
        <f t="shared" ref="AA104" si="117">SUM(AA103)</f>
        <v>247</v>
      </c>
      <c r="AB104" s="175">
        <f t="shared" ref="AB104" si="118">SUM(AB103)</f>
        <v>115</v>
      </c>
      <c r="AC104" s="175">
        <f t="shared" ref="AC104" si="119">SUM(AC103)</f>
        <v>147</v>
      </c>
      <c r="AD104" s="175">
        <f t="shared" ref="AD104" si="120">SUM(AD103)</f>
        <v>112</v>
      </c>
      <c r="AE104" s="175">
        <f t="shared" ref="AE104" si="121">SUM(AE103)</f>
        <v>145</v>
      </c>
      <c r="AF104" s="175">
        <f t="shared" ref="AF104" si="122">SUM(AF103)</f>
        <v>89</v>
      </c>
      <c r="AG104" s="175">
        <f t="shared" ref="AG104" si="123">SUM(AG103)</f>
        <v>316</v>
      </c>
      <c r="AH104" s="175">
        <f t="shared" ref="AH104" si="124">SUM(AH103)</f>
        <v>215</v>
      </c>
      <c r="AI104" s="175">
        <f t="shared" ref="AI104" si="125">SUM(AI103)</f>
        <v>79</v>
      </c>
      <c r="AJ104" s="175">
        <f t="shared" ref="AJ104" si="126">SUM(AJ103)</f>
        <v>211</v>
      </c>
      <c r="AK104" s="175">
        <f t="shared" ref="AK104" si="127">SUM(AK103)</f>
        <v>143</v>
      </c>
      <c r="AL104" s="175">
        <f t="shared" ref="AL104" si="128">SUM(AL103)</f>
        <v>13</v>
      </c>
      <c r="AM104" s="175">
        <f t="shared" ref="AM104" si="129">SUM(AM103)</f>
        <v>61</v>
      </c>
      <c r="AN104" s="175">
        <f t="shared" ref="AN104" si="130">SUM(AN103)</f>
        <v>178</v>
      </c>
      <c r="AO104" s="175">
        <f t="shared" ref="AO104" si="131">SUM(AO103)</f>
        <v>368</v>
      </c>
      <c r="AP104" s="175">
        <f t="shared" ref="AP104" si="132">SUM(AP103)</f>
        <v>138</v>
      </c>
      <c r="AQ104" s="175">
        <f t="shared" ref="AQ104" si="133">SUM(AQ103)</f>
        <v>165</v>
      </c>
      <c r="AR104" s="175">
        <f t="shared" ref="AR104" si="134">SUM(AR103)</f>
        <v>66</v>
      </c>
      <c r="AS104" s="175">
        <f t="shared" ref="AS104" si="135">SUM(AS103)</f>
        <v>196</v>
      </c>
      <c r="AT104" s="175">
        <f t="shared" ref="AT104" si="136">SUM(AT103)</f>
        <v>152</v>
      </c>
      <c r="AU104" s="175">
        <f t="shared" ref="AU104" si="137">SUM(AU103)</f>
        <v>148</v>
      </c>
      <c r="AV104" s="175">
        <f t="shared" ref="AV104" si="138">SUM(AV103)</f>
        <v>127</v>
      </c>
      <c r="AW104" s="175">
        <f t="shared" ref="AW104" si="139">SUM(AW103)</f>
        <v>174</v>
      </c>
      <c r="AX104" s="175">
        <f t="shared" ref="AX104" si="140">SUM(AX103)</f>
        <v>154</v>
      </c>
      <c r="AY104" s="175">
        <f t="shared" ref="AY104" si="141">SUM(AY103)</f>
        <v>135</v>
      </c>
      <c r="AZ104" s="175">
        <f t="shared" ref="AZ104" si="142">SUM(AZ103)</f>
        <v>83</v>
      </c>
      <c r="BA104" s="175">
        <f t="shared" ref="BA104" si="143">SUM(BA103)</f>
        <v>220</v>
      </c>
      <c r="BB104" s="175">
        <f t="shared" ref="BB104" si="144">SUM(BB103)</f>
        <v>131</v>
      </c>
      <c r="BC104" s="175">
        <f t="shared" ref="BC104" si="145">SUM(BC103)</f>
        <v>175</v>
      </c>
      <c r="BD104" s="175">
        <f t="shared" ref="BD104" si="146">SUM(BD103)</f>
        <v>165</v>
      </c>
      <c r="BE104" s="175">
        <f t="shared" ref="BE104" si="147">SUM(BE103)</f>
        <v>177</v>
      </c>
      <c r="BF104" s="175">
        <f t="shared" ref="BF104" si="148">SUM(BF103)</f>
        <v>147</v>
      </c>
      <c r="BG104" s="175">
        <f t="shared" ref="BG104" si="149">SUM(BG103)</f>
        <v>154</v>
      </c>
      <c r="BH104" s="175">
        <f t="shared" ref="BH104" si="150">SUM(BH103)</f>
        <v>140</v>
      </c>
      <c r="BI104" s="175">
        <f t="shared" ref="BI104" si="151">SUM(BI103)</f>
        <v>186</v>
      </c>
      <c r="BJ104" s="175">
        <f t="shared" ref="BJ104" si="152">SUM(BJ103)</f>
        <v>119</v>
      </c>
      <c r="BK104" s="175">
        <f t="shared" ref="BK104" si="153">SUM(BK103)</f>
        <v>214</v>
      </c>
      <c r="BL104" s="175">
        <f t="shared" ref="BL104" si="154">SUM(BL103)</f>
        <v>323</v>
      </c>
      <c r="BM104" s="175">
        <f t="shared" ref="BM104" si="155">SUM(BM103)</f>
        <v>125</v>
      </c>
      <c r="BN104" s="175">
        <f t="shared" ref="BN104" si="156">SUM(BN103)</f>
        <v>134</v>
      </c>
      <c r="BO104" s="175">
        <f t="shared" ref="BO104" si="157">SUM(BO103)</f>
        <v>224</v>
      </c>
      <c r="BP104" s="175">
        <f t="shared" ref="BP104" si="158">SUM(BP103)</f>
        <v>68</v>
      </c>
      <c r="BQ104" s="175">
        <f t="shared" ref="BQ104" si="159">SUM(BQ103)</f>
        <v>143</v>
      </c>
      <c r="BR104" s="175">
        <f t="shared" ref="BR104" si="160">SUM(BR103)</f>
        <v>188</v>
      </c>
      <c r="BS104" s="175">
        <f t="shared" ref="BS104" si="161">SUM(BS103)</f>
        <v>100</v>
      </c>
      <c r="BT104" s="176">
        <f t="shared" ref="BT104" si="162">SUM(BT103)</f>
        <v>178</v>
      </c>
      <c r="BU104" s="176">
        <f t="shared" ref="BU104" si="163">SUM(BU103)</f>
        <v>147</v>
      </c>
      <c r="BV104" s="176">
        <f t="shared" ref="BV104" si="164">SUM(BV103)</f>
        <v>120</v>
      </c>
      <c r="BW104" s="176">
        <f t="shared" ref="BW104" si="165">SUM(BW103)</f>
        <v>223</v>
      </c>
      <c r="BX104" s="176">
        <f t="shared" ref="BX104" si="166">SUM(BX103)</f>
        <v>89</v>
      </c>
      <c r="BY104" s="176">
        <f t="shared" ref="BY104:BZ104" si="167">SUM(BY103)</f>
        <v>0</v>
      </c>
      <c r="BZ104" s="176">
        <f t="shared" si="167"/>
        <v>155</v>
      </c>
      <c r="CA104" s="325">
        <f t="shared" ref="CA104:CD104" si="168">SUM(CA103)</f>
        <v>84</v>
      </c>
      <c r="CB104" s="325">
        <f t="shared" si="168"/>
        <v>66</v>
      </c>
      <c r="CC104" s="325">
        <f t="shared" si="168"/>
        <v>143</v>
      </c>
      <c r="CD104" s="325">
        <f t="shared" si="168"/>
        <v>123</v>
      </c>
      <c r="CE104" s="325">
        <f t="shared" ref="CE104:DC104" si="169">SUM(CE103)</f>
        <v>119</v>
      </c>
      <c r="CF104" s="325">
        <f t="shared" si="169"/>
        <v>212</v>
      </c>
      <c r="CG104" s="325">
        <f t="shared" si="169"/>
        <v>110</v>
      </c>
      <c r="CH104" s="325">
        <f t="shared" si="169"/>
        <v>150</v>
      </c>
      <c r="CI104" s="325">
        <f t="shared" si="169"/>
        <v>115</v>
      </c>
      <c r="CJ104" s="325">
        <f t="shared" si="169"/>
        <v>92</v>
      </c>
      <c r="CK104" s="325">
        <f t="shared" si="169"/>
        <v>84</v>
      </c>
      <c r="CL104" s="325">
        <f t="shared" si="169"/>
        <v>95</v>
      </c>
      <c r="CM104" s="325">
        <f t="shared" si="169"/>
        <v>174</v>
      </c>
      <c r="CN104" s="325">
        <f t="shared" si="169"/>
        <v>126</v>
      </c>
      <c r="CO104" s="325">
        <f t="shared" si="169"/>
        <v>139</v>
      </c>
      <c r="CP104" s="325">
        <f t="shared" si="169"/>
        <v>81</v>
      </c>
      <c r="CQ104" s="325">
        <f t="shared" si="169"/>
        <v>119</v>
      </c>
      <c r="CR104" s="325">
        <f t="shared" si="169"/>
        <v>124</v>
      </c>
      <c r="CS104" s="325">
        <f t="shared" si="169"/>
        <v>47</v>
      </c>
      <c r="CT104" s="325">
        <f t="shared" si="169"/>
        <v>87</v>
      </c>
      <c r="CU104" s="325">
        <f t="shared" si="169"/>
        <v>82</v>
      </c>
      <c r="CV104" s="325">
        <f t="shared" si="169"/>
        <v>76</v>
      </c>
      <c r="CW104" s="325">
        <f t="shared" si="169"/>
        <v>110</v>
      </c>
      <c r="CX104" s="325">
        <f t="shared" si="169"/>
        <v>160</v>
      </c>
      <c r="CY104" s="325">
        <f t="shared" si="169"/>
        <v>84</v>
      </c>
      <c r="CZ104" s="325">
        <f t="shared" si="169"/>
        <v>40</v>
      </c>
      <c r="DA104" s="325">
        <f t="shared" si="169"/>
        <v>87</v>
      </c>
      <c r="DB104" s="325">
        <f t="shared" si="169"/>
        <v>37</v>
      </c>
      <c r="DC104" s="325">
        <f t="shared" si="169"/>
        <v>48</v>
      </c>
      <c r="DD104" s="325">
        <f t="shared" ref="DD104" si="170">SUM(DD103)</f>
        <v>80</v>
      </c>
      <c r="DE104" s="324">
        <f>DE103</f>
        <v>151</v>
      </c>
      <c r="DF104" s="324">
        <f>DF103</f>
        <v>136</v>
      </c>
      <c r="DG104" s="173" t="s">
        <v>177</v>
      </c>
      <c r="DH104" s="174"/>
    </row>
    <row r="105" spans="1:112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1">G77+G84+G88+G92+G95+G96+G102+G103</f>
        <v>1465</v>
      </c>
      <c r="H105" s="160">
        <f>H77+H84+H88+H92+H95+H96+H102+H103</f>
        <v>1068</v>
      </c>
      <c r="I105" s="160">
        <f t="shared" si="171"/>
        <v>996</v>
      </c>
      <c r="J105" s="160">
        <f t="shared" si="171"/>
        <v>1234</v>
      </c>
      <c r="K105" s="160">
        <f t="shared" si="171"/>
        <v>1288</v>
      </c>
      <c r="L105" s="160">
        <f t="shared" si="171"/>
        <v>1408</v>
      </c>
      <c r="M105" s="160">
        <f t="shared" ref="M105:R105" si="172">M77+M84+M88+M92+M95+M96+M102+M103</f>
        <v>1553</v>
      </c>
      <c r="N105" s="160">
        <f t="shared" si="172"/>
        <v>1164</v>
      </c>
      <c r="O105" s="160">
        <f t="shared" si="172"/>
        <v>1254</v>
      </c>
      <c r="P105" s="160">
        <f t="shared" si="172"/>
        <v>1028</v>
      </c>
      <c r="Q105" s="160">
        <f t="shared" si="172"/>
        <v>1072</v>
      </c>
      <c r="R105" s="160">
        <f t="shared" si="172"/>
        <v>810</v>
      </c>
      <c r="S105" s="160">
        <f t="shared" ref="S105" si="173">S77+S84+S88+S92+S95+S96+S102+S103</f>
        <v>1174</v>
      </c>
      <c r="T105" s="160">
        <f>T77+T84+T88+T92+T95+T96+T102+T103</f>
        <v>740</v>
      </c>
      <c r="U105" s="160">
        <f t="shared" ref="U105:X105" si="174">U77+U84+U88+U92+U95+U96+U102+U103</f>
        <v>1255</v>
      </c>
      <c r="V105" s="160">
        <f t="shared" si="174"/>
        <v>1302</v>
      </c>
      <c r="W105" s="160">
        <f t="shared" si="174"/>
        <v>1262</v>
      </c>
      <c r="X105" s="160">
        <f t="shared" si="174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75">AB77+AB84+AB88+AB92+AB95+AB96+AB102+AB103</f>
        <v>676</v>
      </c>
      <c r="AC105" s="160">
        <f t="shared" si="175"/>
        <v>918</v>
      </c>
      <c r="AD105" s="160">
        <f t="shared" si="175"/>
        <v>768</v>
      </c>
      <c r="AE105" s="160">
        <f t="shared" si="175"/>
        <v>1094</v>
      </c>
      <c r="AF105" s="160">
        <f>AF77+AF84+AF88+AF92+AF95+AF96+AF102+AF103</f>
        <v>600</v>
      </c>
      <c r="AG105" s="160">
        <f t="shared" ref="AG105:AJ105" si="176">AG77+AG84+AG88+AG92+AG95+AG96+AG102+AG103</f>
        <v>1471</v>
      </c>
      <c r="AH105" s="160">
        <f t="shared" si="176"/>
        <v>921</v>
      </c>
      <c r="AI105" s="160">
        <f t="shared" si="176"/>
        <v>772</v>
      </c>
      <c r="AJ105" s="160">
        <f t="shared" si="176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77">AN77+AN84+AN88+AN92+AN95+AN96+AN102+AN103</f>
        <v>713</v>
      </c>
      <c r="AO105" s="160">
        <f t="shared" si="177"/>
        <v>1090</v>
      </c>
      <c r="AP105" s="160">
        <f t="shared" si="177"/>
        <v>810</v>
      </c>
      <c r="AQ105" s="160">
        <f t="shared" si="177"/>
        <v>908</v>
      </c>
      <c r="AR105" s="160">
        <f>AR77+AR84+AR88+AR92+AR95+AR96+AR102+AR103</f>
        <v>478</v>
      </c>
      <c r="AS105" s="160">
        <f t="shared" ref="AS105:AV105" si="178">AS77+AS84+AS88+AS92+AS95+AS96+AS102+AS103</f>
        <v>1007</v>
      </c>
      <c r="AT105" s="160">
        <f t="shared" si="178"/>
        <v>849</v>
      </c>
      <c r="AU105" s="160">
        <f t="shared" si="178"/>
        <v>740</v>
      </c>
      <c r="AV105" s="160">
        <f t="shared" si="178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79">AZ77+AZ84+AZ88+AZ92+AZ95+AZ96+AZ102+AZ103</f>
        <v>578</v>
      </c>
      <c r="BA105" s="160">
        <f t="shared" si="179"/>
        <v>877</v>
      </c>
      <c r="BB105" s="160">
        <f t="shared" si="179"/>
        <v>640</v>
      </c>
      <c r="BC105" s="160">
        <f t="shared" si="179"/>
        <v>852</v>
      </c>
      <c r="BD105" s="160">
        <f t="shared" si="179"/>
        <v>734</v>
      </c>
      <c r="BE105" s="160">
        <f t="shared" si="179"/>
        <v>953</v>
      </c>
      <c r="BF105" s="160">
        <f t="shared" si="179"/>
        <v>858</v>
      </c>
      <c r="BG105" s="160">
        <f t="shared" si="179"/>
        <v>978</v>
      </c>
      <c r="BH105" s="160">
        <f t="shared" si="179"/>
        <v>771</v>
      </c>
      <c r="BI105" s="160">
        <f t="shared" si="179"/>
        <v>914</v>
      </c>
      <c r="BJ105" s="160">
        <f t="shared" si="179"/>
        <v>784</v>
      </c>
      <c r="BK105" s="160">
        <f t="shared" si="179"/>
        <v>852</v>
      </c>
      <c r="BL105" s="160">
        <f t="shared" si="179"/>
        <v>817</v>
      </c>
      <c r="BM105" s="160">
        <f t="shared" si="179"/>
        <v>706</v>
      </c>
      <c r="BN105" s="160">
        <f t="shared" si="179"/>
        <v>809</v>
      </c>
      <c r="BO105" s="160">
        <f t="shared" si="179"/>
        <v>865</v>
      </c>
      <c r="BP105" s="160">
        <f t="shared" si="179"/>
        <v>610</v>
      </c>
      <c r="BQ105" s="160">
        <f t="shared" si="179"/>
        <v>781</v>
      </c>
      <c r="BR105" s="160">
        <f t="shared" ref="BR105:BX105" si="180">BR77+BR84+BR88+BR92+BR95+BR96+BR102+BR103</f>
        <v>926</v>
      </c>
      <c r="BS105" s="160">
        <f t="shared" si="180"/>
        <v>712</v>
      </c>
      <c r="BT105" s="160">
        <f t="shared" si="180"/>
        <v>820</v>
      </c>
      <c r="BU105" s="160">
        <f t="shared" si="180"/>
        <v>775</v>
      </c>
      <c r="BV105" s="160">
        <f t="shared" si="180"/>
        <v>719</v>
      </c>
      <c r="BW105" s="160">
        <f t="shared" si="180"/>
        <v>790</v>
      </c>
      <c r="BX105" s="160">
        <f t="shared" si="180"/>
        <v>530</v>
      </c>
      <c r="BY105" s="160">
        <f t="shared" ref="BY105:CV105" si="181">SUMIF($A$77:$A$104,$A$77,BY$77:BY$104)</f>
        <v>0</v>
      </c>
      <c r="BZ105" s="160">
        <f t="shared" si="181"/>
        <v>664</v>
      </c>
      <c r="CA105" s="160" t="e">
        <f t="shared" si="181"/>
        <v>#N/A</v>
      </c>
      <c r="CB105" s="160">
        <f t="shared" si="181"/>
        <v>625</v>
      </c>
      <c r="CC105" s="160">
        <f t="shared" si="181"/>
        <v>709</v>
      </c>
      <c r="CD105" s="160">
        <f t="shared" si="181"/>
        <v>789</v>
      </c>
      <c r="CE105" s="160">
        <f t="shared" si="181"/>
        <v>778</v>
      </c>
      <c r="CF105" s="160">
        <f t="shared" si="181"/>
        <v>777</v>
      </c>
      <c r="CG105" s="160">
        <f t="shared" si="181"/>
        <v>696</v>
      </c>
      <c r="CH105" s="160">
        <f t="shared" si="181"/>
        <v>898</v>
      </c>
      <c r="CI105" s="160">
        <f t="shared" si="181"/>
        <v>595</v>
      </c>
      <c r="CJ105" s="160">
        <f t="shared" si="181"/>
        <v>510</v>
      </c>
      <c r="CK105" s="160">
        <f t="shared" si="181"/>
        <v>559</v>
      </c>
      <c r="CL105" s="160">
        <f t="shared" si="181"/>
        <v>478</v>
      </c>
      <c r="CM105" s="160">
        <f t="shared" si="181"/>
        <v>796</v>
      </c>
      <c r="CN105" s="160">
        <f t="shared" si="181"/>
        <v>661</v>
      </c>
      <c r="CO105" s="160">
        <f t="shared" si="181"/>
        <v>779</v>
      </c>
      <c r="CP105" s="160">
        <f t="shared" si="181"/>
        <v>861</v>
      </c>
      <c r="CQ105" s="160">
        <f>SUMIF($A$77:$A$104,$A$77,CQ$77:CQ$104)</f>
        <v>547</v>
      </c>
      <c r="CR105" s="160">
        <f t="shared" si="181"/>
        <v>761</v>
      </c>
      <c r="CS105" s="160">
        <f t="shared" si="181"/>
        <v>341</v>
      </c>
      <c r="CT105" s="160">
        <f t="shared" si="181"/>
        <v>536</v>
      </c>
      <c r="CU105" s="160">
        <f t="shared" si="181"/>
        <v>688</v>
      </c>
      <c r="CV105" s="160">
        <f t="shared" si="181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82">CY77+CY84+CY88+CY92+CY95+CY97+CY102+CY104</f>
        <v>459</v>
      </c>
      <c r="CZ105" s="160">
        <f t="shared" si="182"/>
        <v>425</v>
      </c>
      <c r="DA105" s="160">
        <f t="shared" si="182"/>
        <v>567</v>
      </c>
      <c r="DB105" s="160">
        <f t="shared" si="182"/>
        <v>528</v>
      </c>
      <c r="DC105" s="160">
        <f t="shared" si="182"/>
        <v>567</v>
      </c>
      <c r="DD105" s="160">
        <f t="shared" ref="DD105" si="183">DD77+DD84+DD88+DD92+DD95+DD97+DD102+DD104</f>
        <v>570</v>
      </c>
      <c r="DE105" s="160">
        <f>DE77+DE84+DE88+DE92+DE95+DE97+DE102+DE104</f>
        <v>740</v>
      </c>
      <c r="DF105" s="160">
        <f>DF77+DF84+DF88+DF92+DF95+DF97+DF102+DF104</f>
        <v>657</v>
      </c>
    </row>
    <row r="108" spans="1:112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E108" si="184">SUM(CP77,CP84,CP88)</f>
        <v>546</v>
      </c>
      <c r="CQ108" s="160">
        <f t="shared" si="184"/>
        <v>319</v>
      </c>
      <c r="CR108" s="160">
        <f t="shared" si="184"/>
        <v>408</v>
      </c>
      <c r="CS108" s="160">
        <f t="shared" si="184"/>
        <v>210</v>
      </c>
      <c r="CT108" s="160">
        <f t="shared" si="184"/>
        <v>336</v>
      </c>
      <c r="CU108" s="160">
        <f t="shared" si="184"/>
        <v>507</v>
      </c>
      <c r="CV108" s="160">
        <f t="shared" si="184"/>
        <v>267</v>
      </c>
      <c r="CW108" s="160">
        <f t="shared" si="184"/>
        <v>302</v>
      </c>
      <c r="CX108" s="160">
        <f t="shared" si="184"/>
        <v>561</v>
      </c>
      <c r="CY108" s="160">
        <f t="shared" si="184"/>
        <v>296</v>
      </c>
      <c r="CZ108" s="160">
        <f t="shared" si="184"/>
        <v>281</v>
      </c>
      <c r="DA108" s="160">
        <f t="shared" si="184"/>
        <v>340</v>
      </c>
      <c r="DB108" s="160">
        <f t="shared" si="184"/>
        <v>368</v>
      </c>
      <c r="DC108" s="160">
        <f t="shared" si="184"/>
        <v>370</v>
      </c>
      <c r="DD108" s="160">
        <f t="shared" ref="DD108" si="185">SUM(DD77,DD84,DD88)</f>
        <v>388</v>
      </c>
      <c r="DE108" s="160">
        <f t="shared" si="184"/>
        <v>431</v>
      </c>
      <c r="DF108" s="160">
        <f t="shared" ref="DF108" si="186">SUM(DF77,DF84,DF88)</f>
        <v>449</v>
      </c>
      <c r="DG108" t="s">
        <v>208</v>
      </c>
    </row>
    <row r="109" spans="1:112" x14ac:dyDescent="0.2">
      <c r="CL109" s="160">
        <f t="shared" ref="CL109:DE109" si="187">SUM(CL92,CL95,CL97)</f>
        <v>28</v>
      </c>
      <c r="CM109" s="160">
        <f t="shared" si="187"/>
        <v>113</v>
      </c>
      <c r="CN109" s="160">
        <f t="shared" si="187"/>
        <v>96</v>
      </c>
      <c r="CO109" s="160">
        <f t="shared" si="187"/>
        <v>51</v>
      </c>
      <c r="CP109" s="160">
        <f t="shared" si="187"/>
        <v>95</v>
      </c>
      <c r="CQ109" s="160">
        <f t="shared" si="187"/>
        <v>63</v>
      </c>
      <c r="CR109" s="160">
        <f t="shared" si="187"/>
        <v>71</v>
      </c>
      <c r="CS109" s="160">
        <f t="shared" si="187"/>
        <v>55</v>
      </c>
      <c r="CT109" s="160">
        <f t="shared" si="187"/>
        <v>37</v>
      </c>
      <c r="CU109" s="160">
        <f t="shared" si="187"/>
        <v>51</v>
      </c>
      <c r="CV109" s="160">
        <f t="shared" si="187"/>
        <v>14</v>
      </c>
      <c r="CW109" s="160">
        <f t="shared" si="187"/>
        <v>38</v>
      </c>
      <c r="CX109" s="160">
        <f t="shared" si="187"/>
        <v>77</v>
      </c>
      <c r="CY109" s="160">
        <f t="shared" si="187"/>
        <v>39</v>
      </c>
      <c r="CZ109" s="160">
        <f t="shared" si="187"/>
        <v>78</v>
      </c>
      <c r="DA109" s="160">
        <f t="shared" si="187"/>
        <v>64</v>
      </c>
      <c r="DB109" s="160">
        <f t="shared" si="187"/>
        <v>41</v>
      </c>
      <c r="DC109" s="160">
        <f t="shared" si="187"/>
        <v>71</v>
      </c>
      <c r="DD109" s="160">
        <f t="shared" ref="DD109" si="188">SUM(DD92,DD95,DD97)</f>
        <v>48</v>
      </c>
      <c r="DE109" s="160">
        <f t="shared" si="187"/>
        <v>72</v>
      </c>
      <c r="DF109" s="160">
        <f t="shared" ref="DF109" si="189">SUM(DF92,DF95,DF97)</f>
        <v>31</v>
      </c>
      <c r="DG109" t="s">
        <v>207</v>
      </c>
    </row>
    <row r="110" spans="1:112" x14ac:dyDescent="0.2">
      <c r="CL110" s="160">
        <f t="shared" ref="CL110:DE110" si="190">SUM(CL102,CL104)</f>
        <v>143</v>
      </c>
      <c r="CM110" s="160">
        <f t="shared" si="190"/>
        <v>225</v>
      </c>
      <c r="CN110" s="160">
        <f t="shared" si="190"/>
        <v>215</v>
      </c>
      <c r="CO110" s="160">
        <f t="shared" si="190"/>
        <v>240</v>
      </c>
      <c r="CP110" s="160">
        <f t="shared" si="190"/>
        <v>220</v>
      </c>
      <c r="CQ110" s="160">
        <f t="shared" si="190"/>
        <v>165</v>
      </c>
      <c r="CR110" s="160">
        <f t="shared" si="190"/>
        <v>282</v>
      </c>
      <c r="CS110" s="160">
        <f t="shared" si="190"/>
        <v>76</v>
      </c>
      <c r="CT110" s="160">
        <f t="shared" si="190"/>
        <v>163</v>
      </c>
      <c r="CU110" s="160">
        <f t="shared" si="190"/>
        <v>130</v>
      </c>
      <c r="CV110" s="160">
        <f t="shared" si="190"/>
        <v>119</v>
      </c>
      <c r="CW110" s="160">
        <f t="shared" si="190"/>
        <v>161</v>
      </c>
      <c r="CX110" s="160">
        <f t="shared" si="190"/>
        <v>307</v>
      </c>
      <c r="CY110" s="160">
        <f t="shared" si="190"/>
        <v>124</v>
      </c>
      <c r="CZ110" s="160">
        <f t="shared" si="190"/>
        <v>66</v>
      </c>
      <c r="DA110" s="160">
        <f t="shared" si="190"/>
        <v>163</v>
      </c>
      <c r="DB110" s="160">
        <f t="shared" si="190"/>
        <v>119</v>
      </c>
      <c r="DC110" s="160">
        <f t="shared" si="190"/>
        <v>126</v>
      </c>
      <c r="DD110" s="160">
        <f t="shared" ref="DD110" si="191">SUM(DD102,DD104)</f>
        <v>134</v>
      </c>
      <c r="DE110" s="160">
        <f t="shared" si="190"/>
        <v>237</v>
      </c>
      <c r="DF110" s="160">
        <f t="shared" ref="DF110" si="192">SUM(DF102,DF104)</f>
        <v>177</v>
      </c>
      <c r="DG110" t="s">
        <v>209</v>
      </c>
    </row>
    <row r="111" spans="1:112" x14ac:dyDescent="0.2">
      <c r="CL111" s="160">
        <f t="shared" ref="CL111:CN111" si="193">SUM(CL108:CL110)</f>
        <v>478</v>
      </c>
      <c r="CM111" s="160">
        <f t="shared" si="193"/>
        <v>796</v>
      </c>
      <c r="CN111" s="160">
        <f t="shared" si="193"/>
        <v>661</v>
      </c>
      <c r="CO111" s="160">
        <f t="shared" ref="CO111:DE111" si="194">SUM(CO108:CO110)</f>
        <v>779</v>
      </c>
      <c r="CP111" s="160">
        <f t="shared" si="194"/>
        <v>861</v>
      </c>
      <c r="CQ111" s="160">
        <f t="shared" si="194"/>
        <v>547</v>
      </c>
      <c r="CR111" s="160">
        <f t="shared" si="194"/>
        <v>761</v>
      </c>
      <c r="CS111" s="160">
        <f t="shared" si="194"/>
        <v>341</v>
      </c>
      <c r="CT111" s="160">
        <f t="shared" si="194"/>
        <v>536</v>
      </c>
      <c r="CU111" s="160">
        <f t="shared" si="194"/>
        <v>688</v>
      </c>
      <c r="CV111" s="160">
        <f t="shared" si="194"/>
        <v>400</v>
      </c>
      <c r="CW111" s="160">
        <f t="shared" si="194"/>
        <v>501</v>
      </c>
      <c r="CX111" s="160">
        <f t="shared" si="194"/>
        <v>945</v>
      </c>
      <c r="CY111" s="160">
        <f>SUM(CY108:CY110)</f>
        <v>459</v>
      </c>
      <c r="CZ111" s="160">
        <f t="shared" si="194"/>
        <v>425</v>
      </c>
      <c r="DA111" s="160">
        <f t="shared" si="194"/>
        <v>567</v>
      </c>
      <c r="DB111" s="160">
        <f t="shared" si="194"/>
        <v>528</v>
      </c>
      <c r="DC111" s="160">
        <f t="shared" si="194"/>
        <v>567</v>
      </c>
      <c r="DD111" s="160">
        <f t="shared" ref="DD111" si="195">SUM(DD108:DD110)</f>
        <v>570</v>
      </c>
      <c r="DE111" s="160">
        <f t="shared" si="194"/>
        <v>740</v>
      </c>
      <c r="DF111" s="160">
        <f t="shared" ref="DF111" si="196">SUM(DF108:DF110)</f>
        <v>657</v>
      </c>
      <c r="DG111" t="s">
        <v>438</v>
      </c>
    </row>
    <row r="112" spans="1:112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254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254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197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197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197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197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197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197"/>
        <v>476</v>
      </c>
    </row>
    <row r="125" spans="1:92" hidden="1" x14ac:dyDescent="0.2">
      <c r="A125" t="s">
        <v>255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255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197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197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197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197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197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197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197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197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197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197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197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197"/>
        <v>1553</v>
      </c>
    </row>
    <row r="137" spans="1:92" hidden="1" x14ac:dyDescent="0.2">
      <c r="A137" t="s">
        <v>256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256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197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197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197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197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197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197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197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197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197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197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197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197"/>
        <v>2878</v>
      </c>
    </row>
    <row r="149" spans="1:92" hidden="1" x14ac:dyDescent="0.2">
      <c r="A149" t="s">
        <v>257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257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197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197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197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197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197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197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197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197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197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197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197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197"/>
        <v>8472</v>
      </c>
    </row>
    <row r="161" spans="1:92" hidden="1" x14ac:dyDescent="0.2">
      <c r="A161" t="s">
        <v>258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258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197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197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197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197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197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197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197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197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197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197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197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197"/>
        <v>22328</v>
      </c>
    </row>
    <row r="173" spans="1:92" hidden="1" x14ac:dyDescent="0.2">
      <c r="A173" t="s">
        <v>259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259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197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197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197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197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198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198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198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198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198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198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198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198"/>
        <v>51087</v>
      </c>
    </row>
    <row r="185" spans="1:92" hidden="1" x14ac:dyDescent="0.2">
      <c r="A185" t="s">
        <v>260</v>
      </c>
      <c r="B185" t="s">
        <v>17</v>
      </c>
      <c r="C185" s="160">
        <v>927</v>
      </c>
      <c r="D185" s="210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260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198"/>
        <v>#REF!</v>
      </c>
    </row>
    <row r="186" spans="1:92" hidden="1" x14ac:dyDescent="0.2">
      <c r="B186" t="s">
        <v>18</v>
      </c>
      <c r="C186">
        <v>1148</v>
      </c>
      <c r="D186" s="210">
        <v>341</v>
      </c>
      <c r="E186" s="210">
        <v>200</v>
      </c>
      <c r="F186" s="210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198"/>
        <v>61265</v>
      </c>
    </row>
    <row r="187" spans="1:92" hidden="1" x14ac:dyDescent="0.2">
      <c r="B187" t="s">
        <v>19</v>
      </c>
      <c r="C187" s="160">
        <v>1477</v>
      </c>
      <c r="D187" s="211">
        <v>275</v>
      </c>
      <c r="E187" s="160">
        <v>396</v>
      </c>
      <c r="F187" s="211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198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10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198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198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10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198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10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198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10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198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198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198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198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198"/>
        <v>136847</v>
      </c>
    </row>
    <row r="197" spans="1:92" hidden="1" x14ac:dyDescent="0.2">
      <c r="A197" t="s">
        <v>261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261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198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198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198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198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198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198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198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198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198"/>
        <v>#REF!</v>
      </c>
    </row>
    <row r="206" spans="1:92" hidden="1" x14ac:dyDescent="0.2">
      <c r="B206" t="s">
        <v>237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237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198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198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198"/>
        <v>348364</v>
      </c>
    </row>
    <row r="209" spans="1:92" hidden="1" x14ac:dyDescent="0.2">
      <c r="A209" t="s">
        <v>253</v>
      </c>
      <c r="B209" t="s">
        <v>240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253</v>
      </c>
      <c r="N209" t="s">
        <v>240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198"/>
        <v>#REF!</v>
      </c>
    </row>
    <row r="210" spans="1:92" hidden="1" x14ac:dyDescent="0.2">
      <c r="B210" t="s">
        <v>241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241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198"/>
        <v>394720</v>
      </c>
    </row>
    <row r="211" spans="1:92" hidden="1" x14ac:dyDescent="0.2">
      <c r="B211" t="s">
        <v>242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242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198"/>
        <v>#REF!</v>
      </c>
    </row>
    <row r="212" spans="1:92" hidden="1" x14ac:dyDescent="0.2">
      <c r="B212" t="s">
        <v>243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243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198"/>
        <v>458869</v>
      </c>
    </row>
    <row r="213" spans="1:92" hidden="1" x14ac:dyDescent="0.2">
      <c r="B213" t="s">
        <v>244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244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198"/>
        <v>#REF!</v>
      </c>
    </row>
    <row r="214" spans="1:92" hidden="1" x14ac:dyDescent="0.2">
      <c r="B214" t="s">
        <v>245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245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198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198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198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198"/>
        <v>#REF!</v>
      </c>
    </row>
    <row r="218" spans="1:92" hidden="1" x14ac:dyDescent="0.2">
      <c r="B218" t="s">
        <v>246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246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198"/>
        <v>743084</v>
      </c>
    </row>
    <row r="219" spans="1:92" hidden="1" x14ac:dyDescent="0.2">
      <c r="B219" t="s">
        <v>247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247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198"/>
        <v>#REF!</v>
      </c>
    </row>
    <row r="220" spans="1:92" hidden="1" x14ac:dyDescent="0.2">
      <c r="B220" t="s">
        <v>248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248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198"/>
        <v>853589</v>
      </c>
    </row>
    <row r="221" spans="1:92" x14ac:dyDescent="0.2">
      <c r="A221" t="s">
        <v>262</v>
      </c>
      <c r="B221" t="s">
        <v>240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262</v>
      </c>
      <c r="N221" t="s">
        <v>240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241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241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242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242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243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243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244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244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245</v>
      </c>
      <c r="C226" s="160">
        <f t="shared" ref="C226:C232" si="199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245</v>
      </c>
      <c r="O226">
        <f t="shared" ref="O226:O232" si="200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199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200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199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200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199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200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246</v>
      </c>
      <c r="C230" s="160">
        <f t="shared" si="199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246</v>
      </c>
      <c r="O230">
        <f t="shared" si="200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247</v>
      </c>
      <c r="C231">
        <f t="shared" si="199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247</v>
      </c>
      <c r="O231">
        <f t="shared" si="200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248</v>
      </c>
      <c r="C232">
        <f t="shared" si="199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248</v>
      </c>
      <c r="O232">
        <f t="shared" si="200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269</v>
      </c>
      <c r="B233" t="s">
        <v>240</v>
      </c>
      <c r="C233">
        <f t="shared" ref="C233" si="201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269</v>
      </c>
      <c r="N233" t="s">
        <v>240</v>
      </c>
      <c r="O233">
        <f t="shared" ref="O233" si="202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241</v>
      </c>
      <c r="C234">
        <f t="shared" ref="C234" si="203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241</v>
      </c>
      <c r="O234">
        <f t="shared" ref="O234:O256" si="204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242</v>
      </c>
      <c r="C235">
        <f t="shared" ref="C235" si="205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242</v>
      </c>
      <c r="O235">
        <f t="shared" si="204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243</v>
      </c>
      <c r="C236">
        <f t="shared" ref="C236" si="206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243</v>
      </c>
      <c r="O236">
        <f t="shared" si="204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244</v>
      </c>
      <c r="C237">
        <f t="shared" ref="C237" si="207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244</v>
      </c>
      <c r="O237">
        <f t="shared" si="204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245</v>
      </c>
      <c r="C238">
        <f t="shared" ref="C238" si="208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245</v>
      </c>
      <c r="O238">
        <f t="shared" si="204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09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04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10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04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11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04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246</v>
      </c>
      <c r="C242">
        <f t="shared" si="211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246</v>
      </c>
      <c r="O242">
        <f t="shared" si="204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247</v>
      </c>
      <c r="C243">
        <f t="shared" ref="C243" si="212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247</v>
      </c>
      <c r="O243">
        <f t="shared" si="204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248</v>
      </c>
      <c r="C244">
        <f t="shared" ref="C244" si="213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248</v>
      </c>
      <c r="O244">
        <f t="shared" si="204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5" t="s">
        <v>275</v>
      </c>
      <c r="B245" t="s">
        <v>240</v>
      </c>
      <c r="C245" s="160">
        <f t="shared" ref="C245:C250" si="214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5" t="s">
        <v>275</v>
      </c>
      <c r="N245" t="s">
        <v>240</v>
      </c>
      <c r="O245">
        <f t="shared" si="204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241</v>
      </c>
      <c r="C246" s="160">
        <f t="shared" si="214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241</v>
      </c>
      <c r="O246">
        <f t="shared" si="204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242</v>
      </c>
      <c r="C247" s="160">
        <f t="shared" si="214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242</v>
      </c>
      <c r="O247">
        <f t="shared" si="204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243</v>
      </c>
      <c r="C248" s="160">
        <f t="shared" si="214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243</v>
      </c>
      <c r="O248">
        <f t="shared" si="204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244</v>
      </c>
      <c r="C249" s="160">
        <f t="shared" si="214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244</v>
      </c>
      <c r="O249">
        <f t="shared" si="204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245</v>
      </c>
      <c r="C250" s="160">
        <f t="shared" si="214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245</v>
      </c>
      <c r="O250">
        <f t="shared" si="204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15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04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16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04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17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04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246</v>
      </c>
      <c r="C254">
        <f t="shared" ref="C254" si="218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246</v>
      </c>
      <c r="O254">
        <f t="shared" si="204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247</v>
      </c>
      <c r="C255">
        <f t="shared" ref="C255" si="219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247</v>
      </c>
      <c r="O255">
        <f t="shared" si="204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248</v>
      </c>
      <c r="C256" s="160">
        <f t="shared" ref="C256:C261" si="220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248</v>
      </c>
      <c r="O256">
        <f t="shared" si="204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286</v>
      </c>
      <c r="B257" t="s">
        <v>282</v>
      </c>
      <c r="C257" s="160">
        <f t="shared" si="220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286</v>
      </c>
      <c r="N257" t="s">
        <v>282</v>
      </c>
      <c r="O257">
        <f t="shared" ref="O257" si="221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241</v>
      </c>
      <c r="C258" s="160">
        <f t="shared" si="220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241</v>
      </c>
      <c r="O258">
        <f t="shared" ref="O258:O270" si="222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242</v>
      </c>
      <c r="C259" s="160">
        <f t="shared" si="220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242</v>
      </c>
      <c r="O259">
        <f t="shared" si="222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243</v>
      </c>
      <c r="C260" s="160">
        <f t="shared" si="220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243</v>
      </c>
      <c r="O260">
        <f t="shared" si="222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244</v>
      </c>
      <c r="C261" s="160">
        <f t="shared" si="220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244</v>
      </c>
      <c r="O261">
        <f t="shared" si="222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245</v>
      </c>
      <c r="C262" s="160">
        <f t="shared" ref="C262:C267" si="223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245</v>
      </c>
      <c r="O262">
        <f t="shared" si="222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23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22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23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22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23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22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246</v>
      </c>
      <c r="C266">
        <f t="shared" si="223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246</v>
      </c>
      <c r="O266">
        <f t="shared" si="222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247</v>
      </c>
      <c r="C267">
        <f t="shared" si="223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247</v>
      </c>
      <c r="O267">
        <f t="shared" si="222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248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248</v>
      </c>
      <c r="O268">
        <f t="shared" si="222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290</v>
      </c>
      <c r="B269" t="s">
        <v>282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290</v>
      </c>
      <c r="N269" t="s">
        <v>282</v>
      </c>
      <c r="O269">
        <f t="shared" si="222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241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241</v>
      </c>
      <c r="O270">
        <f t="shared" si="222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242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242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243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243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244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244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245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245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246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246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247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247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248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248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295</v>
      </c>
      <c r="B281" t="s">
        <v>282</v>
      </c>
      <c r="C281" s="160">
        <f t="shared" ref="C281:C289" si="224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295</v>
      </c>
      <c r="N281" t="s">
        <v>282</v>
      </c>
      <c r="O281" s="160">
        <f t="shared" ref="O281:O290" si="225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241</v>
      </c>
      <c r="C282" s="160">
        <f t="shared" si="224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241</v>
      </c>
      <c r="O282" s="160">
        <f t="shared" si="225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242</v>
      </c>
      <c r="C283" s="160">
        <f t="shared" si="224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242</v>
      </c>
      <c r="O283" s="160">
        <f t="shared" si="225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243</v>
      </c>
      <c r="C284" s="160">
        <f t="shared" si="224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243</v>
      </c>
      <c r="O284" s="160">
        <f t="shared" si="225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244</v>
      </c>
      <c r="C285" s="160">
        <f t="shared" si="224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244</v>
      </c>
      <c r="O285" s="160">
        <f t="shared" si="225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245</v>
      </c>
      <c r="C286" s="160">
        <f t="shared" si="224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245</v>
      </c>
      <c r="O286" s="160">
        <f t="shared" si="225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24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25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24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25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24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25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246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246</v>
      </c>
      <c r="O290" s="160">
        <f t="shared" si="225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247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247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248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248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412</v>
      </c>
      <c r="B293" t="s">
        <v>273</v>
      </c>
      <c r="C293" s="160">
        <f t="shared" ref="C293:C318" si="226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412</v>
      </c>
      <c r="N293" t="s">
        <v>273</v>
      </c>
      <c r="O293" s="160">
        <f t="shared" ref="O293:O318" si="227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241</v>
      </c>
      <c r="C294" s="160">
        <f t="shared" si="226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241</v>
      </c>
      <c r="O294" s="160">
        <f t="shared" si="227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242</v>
      </c>
      <c r="C295" s="160">
        <f t="shared" si="226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242</v>
      </c>
      <c r="O295" s="160">
        <f t="shared" si="227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243</v>
      </c>
      <c r="C296" s="160">
        <f t="shared" si="226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243</v>
      </c>
      <c r="O296" s="160">
        <f t="shared" si="227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244</v>
      </c>
      <c r="C297" s="160">
        <f t="shared" si="226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244</v>
      </c>
      <c r="O297" s="160">
        <f t="shared" si="227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245</v>
      </c>
      <c r="C298" s="160">
        <f t="shared" si="226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245</v>
      </c>
      <c r="O298" s="160">
        <f t="shared" si="227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26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27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26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27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26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27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246</v>
      </c>
      <c r="C302" s="160">
        <f t="shared" si="226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246</v>
      </c>
      <c r="O302" s="160">
        <f t="shared" si="227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247</v>
      </c>
      <c r="C303" s="160">
        <f t="shared" si="226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247</v>
      </c>
      <c r="O303" s="160">
        <f t="shared" si="227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248</v>
      </c>
      <c r="C304" s="160">
        <f t="shared" si="226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248</v>
      </c>
      <c r="O304" s="160">
        <f t="shared" si="227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434</v>
      </c>
      <c r="B305" t="s">
        <v>273</v>
      </c>
      <c r="C305" s="160">
        <f t="shared" si="226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434</v>
      </c>
      <c r="N305" t="s">
        <v>273</v>
      </c>
      <c r="O305" s="160">
        <f t="shared" si="227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241</v>
      </c>
      <c r="C306" s="160">
        <f t="shared" si="226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241</v>
      </c>
      <c r="O306" s="160">
        <f t="shared" si="227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242</v>
      </c>
      <c r="C307" s="160">
        <f t="shared" si="226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242</v>
      </c>
      <c r="O307" s="160">
        <f t="shared" si="227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243</v>
      </c>
      <c r="C308" s="160">
        <f t="shared" si="226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243</v>
      </c>
      <c r="O308" s="160">
        <f t="shared" si="227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244</v>
      </c>
      <c r="C309" s="160">
        <f t="shared" si="226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244</v>
      </c>
      <c r="O309" s="160">
        <f t="shared" si="227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245</v>
      </c>
      <c r="C310" s="160">
        <f t="shared" si="226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245</v>
      </c>
      <c r="O310" s="160">
        <f t="shared" si="227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26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27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26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27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26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27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246</v>
      </c>
      <c r="C314" s="160">
        <f t="shared" si="226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246</v>
      </c>
      <c r="O314" s="160">
        <f t="shared" si="227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247</v>
      </c>
      <c r="C315" s="160">
        <f t="shared" si="226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247</v>
      </c>
      <c r="O315" s="160">
        <f t="shared" si="227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248</v>
      </c>
      <c r="C316" s="160">
        <f t="shared" si="226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248</v>
      </c>
      <c r="O316" s="160">
        <f t="shared" si="227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477</v>
      </c>
      <c r="B317" t="s">
        <v>464</v>
      </c>
      <c r="C317" s="160">
        <f t="shared" si="226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477</v>
      </c>
      <c r="N317" t="s">
        <v>464</v>
      </c>
      <c r="O317" s="160">
        <f t="shared" si="227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465</v>
      </c>
      <c r="C318" s="160">
        <f t="shared" si="226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465</v>
      </c>
      <c r="O318" s="160">
        <f t="shared" si="227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466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466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467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467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468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468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2:19" x14ac:dyDescent="0.2">
      <c r="B322" t="s">
        <v>469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469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2:19" x14ac:dyDescent="0.2">
      <c r="B323" t="s">
        <v>470</v>
      </c>
      <c r="C323" s="160">
        <v>740</v>
      </c>
      <c r="D323" s="160">
        <v>198</v>
      </c>
      <c r="E323" s="160">
        <v>174</v>
      </c>
      <c r="F323" s="160">
        <v>59</v>
      </c>
      <c r="G323" s="160">
        <v>60</v>
      </c>
      <c r="H323" s="160">
        <v>12</v>
      </c>
      <c r="I323" s="160">
        <v>0</v>
      </c>
      <c r="J323" s="160">
        <v>86</v>
      </c>
      <c r="K323" s="160">
        <v>151</v>
      </c>
      <c r="N323" t="s">
        <v>470</v>
      </c>
      <c r="O323" s="160">
        <v>740</v>
      </c>
      <c r="P323">
        <v>313</v>
      </c>
      <c r="Q323">
        <v>301</v>
      </c>
      <c r="R323">
        <v>2</v>
      </c>
      <c r="S323">
        <v>124</v>
      </c>
    </row>
    <row r="324" spans="2:19" x14ac:dyDescent="0.2">
      <c r="B324" t="s">
        <v>471</v>
      </c>
      <c r="C324" s="160">
        <v>657</v>
      </c>
      <c r="D324" s="160">
        <v>222</v>
      </c>
      <c r="E324" s="160">
        <v>166</v>
      </c>
      <c r="F324" s="160">
        <v>61</v>
      </c>
      <c r="G324" s="160">
        <v>19</v>
      </c>
      <c r="H324" s="160">
        <v>11</v>
      </c>
      <c r="I324" s="160">
        <v>1</v>
      </c>
      <c r="J324" s="160">
        <v>41</v>
      </c>
      <c r="K324" s="160">
        <v>136</v>
      </c>
      <c r="N324" t="s">
        <v>471</v>
      </c>
      <c r="O324" s="160">
        <v>657</v>
      </c>
      <c r="P324">
        <v>323</v>
      </c>
      <c r="Q324">
        <v>185</v>
      </c>
      <c r="R324">
        <v>0</v>
      </c>
      <c r="S324">
        <v>149</v>
      </c>
    </row>
    <row r="325" spans="2:19" x14ac:dyDescent="0.2">
      <c r="B325" t="s">
        <v>472</v>
      </c>
      <c r="C325" s="160"/>
      <c r="D325" s="160"/>
      <c r="E325" s="160"/>
      <c r="F325" s="160"/>
      <c r="G325" s="160"/>
      <c r="H325" s="160"/>
      <c r="I325" s="160"/>
      <c r="J325" s="160"/>
      <c r="K325" s="160"/>
      <c r="N325" t="s">
        <v>472</v>
      </c>
      <c r="O325" s="160"/>
    </row>
    <row r="326" spans="2:19" x14ac:dyDescent="0.2">
      <c r="B326" t="s">
        <v>473</v>
      </c>
      <c r="C326" s="160"/>
      <c r="D326" s="160"/>
      <c r="E326" s="160"/>
      <c r="F326" s="160"/>
      <c r="G326" s="160"/>
      <c r="H326" s="160"/>
      <c r="I326" s="160"/>
      <c r="J326" s="160"/>
      <c r="K326" s="160"/>
      <c r="N326" t="s">
        <v>473</v>
      </c>
      <c r="O326" s="160"/>
    </row>
    <row r="327" spans="2:19" x14ac:dyDescent="0.2">
      <c r="B327" t="s">
        <v>474</v>
      </c>
      <c r="C327" s="160"/>
      <c r="D327" s="160"/>
      <c r="E327" s="160"/>
      <c r="F327" s="160"/>
      <c r="G327" s="160"/>
      <c r="H327" s="160"/>
      <c r="I327" s="160"/>
      <c r="J327" s="160"/>
      <c r="K327" s="160"/>
      <c r="N327" t="s">
        <v>476</v>
      </c>
      <c r="O327" s="160"/>
    </row>
    <row r="328" spans="2:19" x14ac:dyDescent="0.2">
      <c r="B328" t="s">
        <v>475</v>
      </c>
      <c r="C328" s="160"/>
      <c r="D328" s="160"/>
      <c r="E328" s="160"/>
      <c r="F328" s="160"/>
      <c r="G328" s="160"/>
      <c r="H328" s="160"/>
      <c r="I328" s="160"/>
      <c r="J328" s="160"/>
      <c r="K328" s="160"/>
      <c r="N328" t="s">
        <v>475</v>
      </c>
      <c r="O328" s="160"/>
    </row>
    <row r="329" spans="2:19" x14ac:dyDescent="0.2">
      <c r="C329" t="s">
        <v>404</v>
      </c>
      <c r="D329" t="s">
        <v>405</v>
      </c>
      <c r="E329" t="s">
        <v>406</v>
      </c>
      <c r="F329" t="s">
        <v>407</v>
      </c>
      <c r="G329" t="s">
        <v>408</v>
      </c>
      <c r="H329" t="s">
        <v>409</v>
      </c>
      <c r="I329" t="s">
        <v>410</v>
      </c>
      <c r="J329" t="s">
        <v>411</v>
      </c>
      <c r="K329" t="s">
        <v>272</v>
      </c>
      <c r="O329" t="s">
        <v>404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tabSelected="1" view="pageBreakPreview" zoomScale="115" zoomScaleNormal="100" zoomScaleSheetLayoutView="115" workbookViewId="0">
      <selection activeCell="R34" sqref="R34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7" width="7.109375" customWidth="1"/>
    <col min="8" max="8" width="7.77734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206</v>
      </c>
    </row>
    <row r="2" spans="1:14" x14ac:dyDescent="0.2">
      <c r="B2" t="s">
        <v>480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479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>
        <v>258</v>
      </c>
      <c r="G11" s="178">
        <v>299</v>
      </c>
      <c r="H11" s="178">
        <v>313</v>
      </c>
      <c r="I11" s="178">
        <v>323</v>
      </c>
      <c r="J11" s="178"/>
      <c r="K11" s="178"/>
      <c r="L11" s="178"/>
      <c r="M11" s="178"/>
      <c r="N11" s="178">
        <f>SUM(B11:M11)</f>
        <v>2083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>
        <v>171</v>
      </c>
      <c r="G12" s="178">
        <v>183</v>
      </c>
      <c r="H12" s="178">
        <v>301</v>
      </c>
      <c r="I12" s="178">
        <v>185</v>
      </c>
      <c r="J12" s="178"/>
      <c r="K12" s="178"/>
      <c r="L12" s="178"/>
      <c r="M12" s="178"/>
      <c r="N12" s="178">
        <f>SUM(B12:M12)</f>
        <v>1452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>
        <v>33</v>
      </c>
      <c r="G13" s="178">
        <v>0</v>
      </c>
      <c r="H13" s="178">
        <v>2</v>
      </c>
      <c r="I13" s="178">
        <v>0</v>
      </c>
      <c r="J13" s="178"/>
      <c r="K13" s="178"/>
      <c r="L13" s="178"/>
      <c r="M13" s="178"/>
      <c r="N13" s="178">
        <f>SUM(B13:M13)</f>
        <v>90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>
        <v>105</v>
      </c>
      <c r="G14" s="178">
        <v>88</v>
      </c>
      <c r="H14" s="178">
        <v>124</v>
      </c>
      <c r="I14" s="178">
        <v>149</v>
      </c>
      <c r="J14" s="178"/>
      <c r="K14" s="178"/>
      <c r="L14" s="178"/>
      <c r="M14" s="178"/>
      <c r="N14" s="178">
        <f>SUM(B14:M14)</f>
        <v>888</v>
      </c>
    </row>
    <row r="15" spans="1:14" x14ac:dyDescent="0.2">
      <c r="A15" s="177" t="s">
        <v>66</v>
      </c>
      <c r="B15" s="178">
        <f t="shared" ref="B15:I15" si="0">SUM(B11:B14)</f>
        <v>459</v>
      </c>
      <c r="C15" s="178">
        <f t="shared" si="0"/>
        <v>425</v>
      </c>
      <c r="D15" s="178">
        <f t="shared" si="0"/>
        <v>567</v>
      </c>
      <c r="E15" s="178">
        <f t="shared" si="0"/>
        <v>528</v>
      </c>
      <c r="F15" s="178">
        <f t="shared" si="0"/>
        <v>567</v>
      </c>
      <c r="G15" s="178">
        <f t="shared" si="0"/>
        <v>570</v>
      </c>
      <c r="H15" s="178">
        <f t="shared" si="0"/>
        <v>740</v>
      </c>
      <c r="I15" s="178">
        <f t="shared" si="0"/>
        <v>657</v>
      </c>
      <c r="J15" s="178"/>
      <c r="K15" s="178"/>
      <c r="L15" s="178"/>
      <c r="M15" s="178"/>
      <c r="N15" s="178">
        <f>SUM(B15:M15)</f>
        <v>4513</v>
      </c>
    </row>
    <row r="17" spans="1:17" x14ac:dyDescent="0.2">
      <c r="A17" t="s">
        <v>481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1">IF(D11="","-",(D11-D4)/D4)</f>
        <v>-0.3604060913705584</v>
      </c>
      <c r="E19" s="179">
        <f t="shared" si="1"/>
        <v>-0.2774566473988439</v>
      </c>
      <c r="F19" s="179">
        <f t="shared" si="1"/>
        <v>-0.14285714285714285</v>
      </c>
      <c r="G19" s="179">
        <f>IF(G11="","-",(G11-G4)/G4)</f>
        <v>-4.7770700636942678E-2</v>
      </c>
      <c r="H19" s="179">
        <f>IF(H11="","-",(H11-H4)/H4)</f>
        <v>0.50480769230769229</v>
      </c>
      <c r="I19" s="179">
        <f>IF(I11="","-",(I11-I4)/I4)</f>
        <v>0.16606498194945848</v>
      </c>
      <c r="J19" s="179" t="str">
        <f t="shared" si="1"/>
        <v>-</v>
      </c>
      <c r="K19" s="179" t="str">
        <f>IF(K11="","-",(K11-K4)/K4)</f>
        <v>-</v>
      </c>
      <c r="L19" s="179" t="str">
        <f t="shared" si="1"/>
        <v>-</v>
      </c>
      <c r="M19" s="179" t="str">
        <f t="shared" si="1"/>
        <v>-</v>
      </c>
      <c r="N19" s="179">
        <f t="shared" ref="N19:N22" si="2">IF(N11=0,"-",(N11-N4)/N4)</f>
        <v>-0.43427485062466054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3">IF(C12="","-",(C12-C5)/C5)</f>
        <v>-0.66094420600858372</v>
      </c>
      <c r="D20" s="179">
        <f t="shared" si="3"/>
        <v>-0.18253968253968253</v>
      </c>
      <c r="E20" s="179">
        <f t="shared" si="3"/>
        <v>-0.53766233766233762</v>
      </c>
      <c r="F20" s="179">
        <f t="shared" si="3"/>
        <v>4.2682926829268296E-2</v>
      </c>
      <c r="G20" s="179">
        <f t="shared" si="3"/>
        <v>-0.34408602150537637</v>
      </c>
      <c r="H20" s="179">
        <f>IF(H12="","-",(H12-H5)/H5)</f>
        <v>4.9019607843137258</v>
      </c>
      <c r="I20" s="179">
        <f>IF(I12="","-",(I12-I5)/I5)</f>
        <v>0.36029411764705882</v>
      </c>
      <c r="J20" s="179" t="str">
        <f>IF(J12="","-",(J12-J5)/J5)</f>
        <v>-</v>
      </c>
      <c r="K20" s="179" t="str">
        <f>IF(K12="","-",(K12-K5)/K5)</f>
        <v>-</v>
      </c>
      <c r="L20" s="182" t="str">
        <f t="shared" si="3"/>
        <v>-</v>
      </c>
      <c r="M20" s="179" t="str">
        <f>IF(M12="","-",(M12-M5)/M5)</f>
        <v>-</v>
      </c>
      <c r="N20" s="179">
        <f t="shared" si="2"/>
        <v>-0.44706778370144706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3"/>
        <v>4.3</v>
      </c>
      <c r="D21" s="238">
        <f>IF(D13="","-",(D13-D6)/D6)</f>
        <v>-0.75</v>
      </c>
      <c r="E21" s="179">
        <f t="shared" si="3"/>
        <v>-1</v>
      </c>
      <c r="F21" s="179">
        <f>IF(F13="","-",(F13-F6)/F6)</f>
        <v>15.5</v>
      </c>
      <c r="G21" s="239">
        <f>IF(G13="","-",(G13-G6)/G6)</f>
        <v>-1</v>
      </c>
      <c r="H21" s="238">
        <f t="shared" si="3"/>
        <v>-0.75</v>
      </c>
      <c r="I21" s="238">
        <f>IF(I13="","-",(I13-I6)/I6)</f>
        <v>-1</v>
      </c>
      <c r="J21" s="238" t="str">
        <f>IF(J13="","-",(J13-J6)/J6)</f>
        <v>-</v>
      </c>
      <c r="K21" s="179" t="str">
        <f>IF(K13="","-",(K13-K6)/K6)</f>
        <v>-</v>
      </c>
      <c r="L21" s="239" t="str">
        <f>IF(L13="","-",(L13-L6)/L6)</f>
        <v>-</v>
      </c>
      <c r="M21" s="238" t="str">
        <f>IF(M13="","-",(M13-M6)/M6)</f>
        <v>-</v>
      </c>
      <c r="N21" s="179">
        <f>IF(N13=0,"-",(N13-N6)/N6)</f>
        <v>0.76470588235294112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3"/>
        <v>-0.16279069767441862</v>
      </c>
      <c r="E22" s="179">
        <f t="shared" si="3"/>
        <v>-0.22480620155038761</v>
      </c>
      <c r="F22" s="179">
        <f t="shared" si="3"/>
        <v>0.3125</v>
      </c>
      <c r="G22" s="179">
        <f t="shared" si="3"/>
        <v>-0.47305389221556887</v>
      </c>
      <c r="H22" s="179">
        <f>IF(H14="","-",(H14-H7)/H7)</f>
        <v>0.67567567567567566</v>
      </c>
      <c r="I22" s="179">
        <f>IF(I14="","-",(I14-I7)/I7)</f>
        <v>0.34234234234234234</v>
      </c>
      <c r="J22" s="179" t="str">
        <f>IF(J14="","-",(J14-J7)/J7)</f>
        <v>-</v>
      </c>
      <c r="K22" s="179" t="str">
        <f>IF(K14="","-",(K14-K7)/K7)</f>
        <v>-</v>
      </c>
      <c r="L22" s="179" t="str">
        <f t="shared" si="3"/>
        <v>-</v>
      </c>
      <c r="M22" s="179" t="str">
        <f t="shared" si="3"/>
        <v>-</v>
      </c>
      <c r="N22" s="179">
        <f t="shared" si="2"/>
        <v>-0.39052848318462596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4">IF(C15=0,"-",(C15-C8)/C8)</f>
        <v>-0.35703479576399394</v>
      </c>
      <c r="D23" s="179">
        <f t="shared" si="4"/>
        <v>-0.27214377406931967</v>
      </c>
      <c r="E23" s="179">
        <f>IF(E15=0,"-",(E15-E8)/E8)</f>
        <v>-0.38675958188153309</v>
      </c>
      <c r="F23" s="179">
        <f t="shared" si="4"/>
        <v>3.6563071297989032E-2</v>
      </c>
      <c r="G23" s="179">
        <f t="shared" si="4"/>
        <v>-0.25098554533508544</v>
      </c>
      <c r="H23" s="179">
        <f>IF(H15=0,"-",(H15-H8)/H8)</f>
        <v>1.1700879765395895</v>
      </c>
      <c r="I23" s="179">
        <f>IF(I15=0,"-",(I15-I8)/I8)</f>
        <v>0.22574626865671643</v>
      </c>
      <c r="J23" s="179" t="str">
        <f>IF(J15=0,"-",(J15-J8)/J8)</f>
        <v>-</v>
      </c>
      <c r="K23" s="179" t="str">
        <f>IF(K15=0,"-",(K15-K8)/K8)</f>
        <v>-</v>
      </c>
      <c r="L23" s="179" t="str">
        <f t="shared" si="4"/>
        <v>-</v>
      </c>
      <c r="M23" s="179" t="str">
        <f t="shared" si="4"/>
        <v>-</v>
      </c>
      <c r="N23" s="179">
        <f t="shared" si="4"/>
        <v>-0.42259467758444219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207</v>
      </c>
      <c r="E61" t="s">
        <v>208</v>
      </c>
      <c r="F61" t="s">
        <v>209</v>
      </c>
      <c r="J61" t="s">
        <v>201</v>
      </c>
      <c r="K61" t="s">
        <v>207</v>
      </c>
      <c r="L61" t="s">
        <v>208</v>
      </c>
      <c r="M61" t="s">
        <v>209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212</v>
      </c>
      <c r="I74" t="s">
        <v>17</v>
      </c>
      <c r="J74" s="180">
        <f>C74/C62</f>
        <v>0.90181818181818185</v>
      </c>
      <c r="K74" s="180">
        <f t="shared" ref="K74:M89" si="5">D74/D62</f>
        <v>0.37804878048780488</v>
      </c>
      <c r="L74" s="180">
        <f t="shared" si="5"/>
        <v>1.0224215246636772</v>
      </c>
      <c r="M74" s="180">
        <f t="shared" si="5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6">C75/C63</f>
        <v>0.859375</v>
      </c>
      <c r="K75" s="180">
        <f t="shared" si="5"/>
        <v>1.553191489361702</v>
      </c>
      <c r="L75" s="180">
        <f t="shared" si="5"/>
        <v>0.80039920159680644</v>
      </c>
      <c r="M75" s="180">
        <f t="shared" si="5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6"/>
        <v>0.92100000000000004</v>
      </c>
      <c r="K76" s="180">
        <f t="shared" si="5"/>
        <v>0.54088050314465408</v>
      </c>
      <c r="L76" s="180">
        <f t="shared" si="5"/>
        <v>1.2137404580152671</v>
      </c>
      <c r="M76" s="180">
        <f t="shared" si="5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6"/>
        <v>0.84332688588007731</v>
      </c>
      <c r="K77" s="180">
        <f t="shared" si="5"/>
        <v>1.0472440944881889</v>
      </c>
      <c r="L77" s="180">
        <f t="shared" si="5"/>
        <v>0.86900958466453671</v>
      </c>
      <c r="M77" s="180">
        <f t="shared" si="5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6"/>
        <v>1.1618497109826589</v>
      </c>
      <c r="K78" s="180">
        <f t="shared" si="5"/>
        <v>0.87209302325581395</v>
      </c>
      <c r="L78" s="180">
        <f t="shared" si="5"/>
        <v>1.0228690228690229</v>
      </c>
      <c r="M78" s="180">
        <f t="shared" si="5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6"/>
        <v>0.50752393980848154</v>
      </c>
      <c r="K79" s="180">
        <f t="shared" si="5"/>
        <v>0.57758620689655171</v>
      </c>
      <c r="L79" s="180">
        <f t="shared" si="5"/>
        <v>0.43106995884773663</v>
      </c>
      <c r="M79" s="180">
        <f t="shared" si="5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6"/>
        <v>0.7967557251908397</v>
      </c>
      <c r="K80" s="180">
        <f t="shared" si="5"/>
        <v>0.66233766233766234</v>
      </c>
      <c r="L80" s="180">
        <f t="shared" si="5"/>
        <v>0.82664756446991405</v>
      </c>
      <c r="M80" s="180">
        <f t="shared" si="5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6"/>
        <v>0.88477801268498946</v>
      </c>
      <c r="K81" s="180">
        <f t="shared" si="5"/>
        <v>1.4583333333333333</v>
      </c>
      <c r="L81" s="180">
        <f t="shared" si="5"/>
        <v>0.88328075709779175</v>
      </c>
      <c r="M81" s="180">
        <f t="shared" si="5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6"/>
        <v>0.74199134199134198</v>
      </c>
      <c r="K82" s="180">
        <f t="shared" si="5"/>
        <v>0.43548387096774194</v>
      </c>
      <c r="L82" s="180">
        <f t="shared" si="5"/>
        <v>0.6437054631828979</v>
      </c>
      <c r="M82" s="180">
        <f t="shared" si="5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6"/>
        <v>0.99181446111869032</v>
      </c>
      <c r="K83" s="180">
        <f t="shared" si="5"/>
        <v>1.2363636363636363</v>
      </c>
      <c r="L83" s="180">
        <f t="shared" si="5"/>
        <v>0.89375000000000004</v>
      </c>
      <c r="M83" s="180">
        <f t="shared" si="5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6"/>
        <v>0.99106002554278416</v>
      </c>
      <c r="K84" s="180">
        <f t="shared" si="5"/>
        <v>0.45348837209302323</v>
      </c>
      <c r="L84" s="180">
        <f t="shared" si="5"/>
        <v>0.96502057613168724</v>
      </c>
      <c r="M84" s="180">
        <f t="shared" si="5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6"/>
        <v>0.94729907773386035</v>
      </c>
      <c r="K85" s="180">
        <f t="shared" si="5"/>
        <v>1.2857142857142858</v>
      </c>
      <c r="L85" s="180">
        <f t="shared" si="5"/>
        <v>0.78498985801217036</v>
      </c>
      <c r="M85" s="180">
        <f t="shared" si="5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6"/>
        <v>0.82392473118279574</v>
      </c>
      <c r="K86" s="180">
        <f t="shared" si="5"/>
        <v>0.93548387096774188</v>
      </c>
      <c r="L86" s="180">
        <f t="shared" si="5"/>
        <v>0.82894736842105265</v>
      </c>
      <c r="M86" s="180">
        <f t="shared" si="5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6"/>
        <v>1.0480519480519481</v>
      </c>
      <c r="K87" s="180">
        <f t="shared" si="5"/>
        <v>0.63013698630136983</v>
      </c>
      <c r="L87" s="180">
        <f t="shared" si="5"/>
        <v>1.2942643391521198</v>
      </c>
      <c r="M87" s="180">
        <f t="shared" si="5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6"/>
        <v>0.96091205211726383</v>
      </c>
      <c r="K88" s="180">
        <f t="shared" si="5"/>
        <v>1.2906976744186047</v>
      </c>
      <c r="L88" s="180">
        <f t="shared" si="5"/>
        <v>0.78459119496855345</v>
      </c>
      <c r="M88" s="180">
        <f t="shared" si="5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6"/>
        <v>0.90596330275229353</v>
      </c>
      <c r="K89" s="180">
        <f t="shared" si="5"/>
        <v>0.49624060150375937</v>
      </c>
      <c r="L89" s="180">
        <f t="shared" si="5"/>
        <v>0.89338235294117652</v>
      </c>
      <c r="M89" s="180">
        <f t="shared" si="5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6"/>
        <v>0.8308457711442786</v>
      </c>
      <c r="K90" s="180">
        <f t="shared" si="6"/>
        <v>1.0266666666666666</v>
      </c>
      <c r="L90" s="180">
        <f t="shared" si="6"/>
        <v>0.81300813008130079</v>
      </c>
      <c r="M90" s="180">
        <f t="shared" si="6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6"/>
        <v>1.0485175202156334</v>
      </c>
      <c r="K91" s="180">
        <f t="shared" si="6"/>
        <v>1.1940298507462686</v>
      </c>
      <c r="L91" s="180">
        <f t="shared" si="6"/>
        <v>1.0978520286396181</v>
      </c>
      <c r="M91" s="180">
        <f t="shared" si="6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6"/>
        <v>0.97365269461077841</v>
      </c>
      <c r="K92" s="180">
        <f t="shared" si="6"/>
        <v>1.2156862745098038</v>
      </c>
      <c r="L92" s="180">
        <f t="shared" si="6"/>
        <v>0.81629116117850953</v>
      </c>
      <c r="M92" s="180">
        <f t="shared" si="6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6"/>
        <v>1.1565113500597373</v>
      </c>
      <c r="K93" s="180">
        <f t="shared" si="6"/>
        <v>1.2761904761904761</v>
      </c>
      <c r="L93" s="180">
        <f t="shared" si="6"/>
        <v>1.0464285714285715</v>
      </c>
      <c r="M93" s="180">
        <f t="shared" si="6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6"/>
        <v>0.93115519253208867</v>
      </c>
      <c r="K94" s="180">
        <f t="shared" si="6"/>
        <v>0.83333333333333337</v>
      </c>
      <c r="L94" s="180">
        <f t="shared" si="6"/>
        <v>0.92250922509225097</v>
      </c>
      <c r="M94" s="180">
        <f t="shared" si="6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6"/>
        <v>0.92984869325997244</v>
      </c>
      <c r="K95" s="180">
        <f t="shared" si="6"/>
        <v>0.97058823529411764</v>
      </c>
      <c r="L95" s="180">
        <f t="shared" si="6"/>
        <v>1.0442890442890442</v>
      </c>
      <c r="M95" s="180">
        <f t="shared" si="6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6"/>
        <v>0.70618556701030932</v>
      </c>
      <c r="K96" s="180">
        <f t="shared" si="6"/>
        <v>0.94871794871794868</v>
      </c>
      <c r="L96" s="180">
        <f t="shared" si="6"/>
        <v>0.6353944562899787</v>
      </c>
      <c r="M96" s="180">
        <f t="shared" si="6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213</v>
      </c>
      <c r="I97" t="s">
        <v>16</v>
      </c>
      <c r="J97" s="180">
        <f t="shared" si="6"/>
        <v>0.78998609179415857</v>
      </c>
      <c r="K97" s="180">
        <f t="shared" si="6"/>
        <v>0.5679012345679012</v>
      </c>
      <c r="L97" s="180">
        <f t="shared" si="6"/>
        <v>0.86304909560723519</v>
      </c>
      <c r="M97" s="180">
        <f t="shared" si="6"/>
        <v>0.74900398406374502</v>
      </c>
    </row>
    <row r="98" spans="1:13" x14ac:dyDescent="0.2">
      <c r="A98" t="s">
        <v>210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6"/>
        <v>0.94827586206896552</v>
      </c>
      <c r="L98" s="180">
        <f t="shared" si="6"/>
        <v>0.82804232804232802</v>
      </c>
      <c r="M98" s="180">
        <f t="shared" si="6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6"/>
        <v>0.60346964064436182</v>
      </c>
      <c r="K99" s="180">
        <f t="shared" si="6"/>
        <v>0.70652173913043481</v>
      </c>
      <c r="L99" s="180">
        <f t="shared" si="6"/>
        <v>0.45664739884393063</v>
      </c>
      <c r="M99" s="180">
        <f t="shared" si="6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6"/>
        <v>0.5785310734463277</v>
      </c>
      <c r="K100" s="180">
        <f t="shared" si="6"/>
        <v>0.83783783783783783</v>
      </c>
      <c r="L100" s="180">
        <f t="shared" si="6"/>
        <v>0.65130260521042083</v>
      </c>
      <c r="M100" s="180">
        <f t="shared" si="6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6"/>
        <v>0.80759493670886073</v>
      </c>
      <c r="K101" s="180">
        <f t="shared" si="6"/>
        <v>1.0606060606060606</v>
      </c>
      <c r="L101" s="180">
        <f t="shared" si="6"/>
        <v>0.96296296296296291</v>
      </c>
      <c r="M101" s="180">
        <f t="shared" si="6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6"/>
        <v>1.5928143712574849</v>
      </c>
      <c r="K102" s="180">
        <f t="shared" si="6"/>
        <v>1.1298701298701299</v>
      </c>
      <c r="L102" s="180">
        <f t="shared" si="6"/>
        <v>1.89</v>
      </c>
      <c r="M102" s="180">
        <f t="shared" si="6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6"/>
        <v>0.7763496143958869</v>
      </c>
      <c r="K103" s="180">
        <f t="shared" si="6"/>
        <v>0.65</v>
      </c>
      <c r="L103" s="180">
        <f t="shared" si="6"/>
        <v>1.0239130434782608</v>
      </c>
      <c r="M103" s="180">
        <f t="shared" si="6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6"/>
        <v>0.89667896678966785</v>
      </c>
      <c r="K104" s="180">
        <f t="shared" si="6"/>
        <v>1.096774193548387</v>
      </c>
      <c r="L104" s="180">
        <f t="shared" si="6"/>
        <v>0.98938428874734607</v>
      </c>
      <c r="M104" s="180">
        <f t="shared" si="6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6"/>
        <v>0.90185950413223137</v>
      </c>
      <c r="K105" s="180">
        <f t="shared" si="6"/>
        <v>0.71641791044776115</v>
      </c>
      <c r="L105" s="180">
        <f t="shared" si="6"/>
        <v>0.90443686006825941</v>
      </c>
      <c r="M105" s="180">
        <f t="shared" si="6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6"/>
        <v>1.4666666666666666</v>
      </c>
      <c r="L106" s="180">
        <f t="shared" si="6"/>
        <v>0.91600000000000004</v>
      </c>
      <c r="M106" s="180">
        <f t="shared" si="6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6"/>
        <v>1.2174556213017751</v>
      </c>
      <c r="K107" s="180">
        <f t="shared" si="6"/>
        <v>0.81818181818181823</v>
      </c>
      <c r="L107" s="180">
        <f t="shared" si="6"/>
        <v>0.9754464285714286</v>
      </c>
      <c r="M107" s="180">
        <f t="shared" si="6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6"/>
        <v>0.99817518248175185</v>
      </c>
      <c r="K108" s="180">
        <f t="shared" si="6"/>
        <v>0.56756756756756754</v>
      </c>
      <c r="L108" s="180">
        <f t="shared" si="6"/>
        <v>1.1644295302013423</v>
      </c>
      <c r="M108" s="180">
        <f t="shared" si="6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6"/>
        <v>1.2130281690140845</v>
      </c>
      <c r="K109" s="180">
        <f t="shared" si="6"/>
        <v>1.0652173913043479</v>
      </c>
      <c r="L109" s="180">
        <f t="shared" si="6"/>
        <v>1.2994011976047903</v>
      </c>
      <c r="M109" s="180">
        <f t="shared" si="6"/>
        <v>1.0957446808510638</v>
      </c>
    </row>
    <row r="110" spans="1:13" x14ac:dyDescent="0.2">
      <c r="A110" t="s">
        <v>225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216</v>
      </c>
      <c r="I110" t="s">
        <v>17</v>
      </c>
      <c r="J110" s="180">
        <f t="shared" si="6"/>
        <v>2.2448036951501154</v>
      </c>
      <c r="K110" s="180">
        <f t="shared" si="6"/>
        <v>1.8181818181818181</v>
      </c>
      <c r="L110" s="180">
        <f t="shared" si="6"/>
        <v>1.6805111821086263</v>
      </c>
      <c r="M110" s="180">
        <f t="shared" si="6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6"/>
        <v>1.8172484599589322</v>
      </c>
      <c r="K111" s="180">
        <f t="shared" si="6"/>
        <v>1.1846153846153846</v>
      </c>
      <c r="L111" s="180">
        <f t="shared" si="6"/>
        <v>2.1012658227848102</v>
      </c>
      <c r="M111" s="180">
        <f t="shared" si="6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6"/>
        <v>2.00390625</v>
      </c>
      <c r="K112" s="180">
        <f t="shared" si="6"/>
        <v>1.3010752688172043</v>
      </c>
      <c r="L112" s="180">
        <f t="shared" si="6"/>
        <v>1.4153846153846155</v>
      </c>
      <c r="M112" s="180">
        <f t="shared" si="6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6"/>
        <v>1.4169278996865204</v>
      </c>
      <c r="K113" s="180">
        <f t="shared" si="6"/>
        <v>1.3</v>
      </c>
      <c r="L113" s="180">
        <f t="shared" si="6"/>
        <v>1.0427350427350428</v>
      </c>
      <c r="M113" s="180">
        <f t="shared" si="6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6"/>
        <v>0.7678571428571429</v>
      </c>
      <c r="K114" s="180">
        <f t="shared" si="6"/>
        <v>1.0459770114942528</v>
      </c>
      <c r="L114" s="180">
        <f t="shared" si="6"/>
        <v>0.57936507936507942</v>
      </c>
      <c r="M114" s="180">
        <f t="shared" si="6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6"/>
        <v>1.7632450331125828</v>
      </c>
      <c r="K115" s="180">
        <f t="shared" si="6"/>
        <v>1.5769230769230769</v>
      </c>
      <c r="L115" s="180">
        <f t="shared" si="6"/>
        <v>1.1295116772823779</v>
      </c>
      <c r="M115" s="180">
        <f t="shared" si="6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6"/>
        <v>1.8998628257887518</v>
      </c>
      <c r="K116" s="180">
        <f t="shared" si="6"/>
        <v>1.6176470588235294</v>
      </c>
      <c r="L116" s="180">
        <f t="shared" si="6"/>
        <v>1.4592274678111588</v>
      </c>
      <c r="M116" s="180">
        <f t="shared" si="6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6"/>
        <v>1.438717067583047</v>
      </c>
      <c r="K117" s="180">
        <f t="shared" si="6"/>
        <v>0.71875</v>
      </c>
      <c r="L117" s="180">
        <f t="shared" si="6"/>
        <v>1.230188679245283</v>
      </c>
      <c r="M117" s="180">
        <f t="shared" si="6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6"/>
        <v>1.4178674351585014</v>
      </c>
      <c r="K118" s="180">
        <f t="shared" si="6"/>
        <v>0.80303030303030298</v>
      </c>
      <c r="L118" s="180">
        <f t="shared" si="6"/>
        <v>1.0895196506550218</v>
      </c>
      <c r="M118" s="180">
        <f t="shared" si="6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6"/>
        <v>1.0376670716889429</v>
      </c>
      <c r="K119" s="180">
        <f t="shared" si="6"/>
        <v>0.57407407407407407</v>
      </c>
      <c r="L119" s="180">
        <f t="shared" si="6"/>
        <v>1.2196796338672768</v>
      </c>
      <c r="M119" s="180">
        <f t="shared" si="6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6"/>
        <v>2.0621572212065815</v>
      </c>
      <c r="K120" s="180">
        <f t="shared" si="6"/>
        <v>2.9523809523809526</v>
      </c>
      <c r="L120" s="180">
        <f t="shared" si="6"/>
        <v>1.5561959654178674</v>
      </c>
      <c r="M120" s="180">
        <f t="shared" si="6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6"/>
        <v>1.6618287373004355</v>
      </c>
      <c r="K121" s="180">
        <f t="shared" si="6"/>
        <v>1.1428571428571428</v>
      </c>
      <c r="L121" s="180">
        <f t="shared" si="6"/>
        <v>1.2350230414746544</v>
      </c>
      <c r="M121" s="180">
        <f t="shared" si="6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232</v>
      </c>
      <c r="I122" t="s">
        <v>17</v>
      </c>
      <c r="J122" s="180">
        <f t="shared" si="6"/>
        <v>1.176954732510288</v>
      </c>
      <c r="K122" s="180">
        <f t="shared" si="6"/>
        <v>0.93</v>
      </c>
      <c r="L122" s="180">
        <f t="shared" si="6"/>
        <v>1.102661596958175</v>
      </c>
      <c r="M122" s="180">
        <f t="shared" si="6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6"/>
        <v>1.1107344632768361</v>
      </c>
      <c r="K123" s="180">
        <f t="shared" si="6"/>
        <v>0.96103896103896103</v>
      </c>
      <c r="L123" s="180">
        <f t="shared" si="6"/>
        <v>0.97590361445783136</v>
      </c>
      <c r="M123" s="180">
        <f t="shared" si="6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6"/>
        <v>1.4678362573099415</v>
      </c>
      <c r="K124" s="180">
        <f t="shared" si="6"/>
        <v>1.1239669421487604</v>
      </c>
      <c r="L124" s="180">
        <f t="shared" si="6"/>
        <v>1.691304347826087</v>
      </c>
      <c r="M124" s="180">
        <f t="shared" si="6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6"/>
        <v>2.25</v>
      </c>
      <c r="K125" s="180">
        <f t="shared" si="6"/>
        <v>1.3846153846153846</v>
      </c>
      <c r="L125" s="180">
        <f t="shared" si="6"/>
        <v>1.4754098360655739</v>
      </c>
      <c r="M125" s="180">
        <f t="shared" si="6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6"/>
        <v>1.5679314565483475</v>
      </c>
      <c r="K126" s="180">
        <f t="shared" si="6"/>
        <v>1.1648351648351649</v>
      </c>
      <c r="L126" s="180">
        <f t="shared" si="6"/>
        <v>1.4200913242009132</v>
      </c>
      <c r="M126" s="180">
        <f t="shared" si="6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6"/>
        <v>1.1211267605633803</v>
      </c>
      <c r="K127" s="180">
        <f t="shared" si="6"/>
        <v>1.6097560975609757</v>
      </c>
      <c r="L127" s="180">
        <f t="shared" si="6"/>
        <v>0.96804511278195493</v>
      </c>
      <c r="M127" s="180">
        <f t="shared" si="6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6"/>
        <v>0.84909747292418769</v>
      </c>
      <c r="K128" s="180">
        <f t="shared" si="6"/>
        <v>1.0181818181818181</v>
      </c>
      <c r="L128" s="180">
        <f t="shared" si="6"/>
        <v>0.90588235294117647</v>
      </c>
      <c r="M128" s="180">
        <f t="shared" si="6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6"/>
        <v>1.0796178343949046</v>
      </c>
      <c r="K129" s="180">
        <f t="shared" si="6"/>
        <v>1.318840579710145</v>
      </c>
      <c r="L129" s="180">
        <f t="shared" si="6"/>
        <v>1.1196319018404908</v>
      </c>
      <c r="M129" s="180">
        <f t="shared" si="6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6"/>
        <v>1.4552845528455285</v>
      </c>
      <c r="K130" s="180">
        <f t="shared" si="6"/>
        <v>2.1132075471698113</v>
      </c>
      <c r="L130" s="180">
        <f t="shared" si="6"/>
        <v>1.811623246492986</v>
      </c>
      <c r="M130" s="180">
        <f t="shared" si="6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6"/>
        <v>1.1873536299765808</v>
      </c>
      <c r="K131" s="180">
        <f t="shared" si="6"/>
        <v>2</v>
      </c>
      <c r="L131" s="180">
        <f t="shared" si="6"/>
        <v>1.1313320825515947</v>
      </c>
      <c r="M131" s="180">
        <f t="shared" si="6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6"/>
        <v>1.4459219858156029</v>
      </c>
      <c r="K132" s="180">
        <f t="shared" si="6"/>
        <v>1.6451612903225807</v>
      </c>
      <c r="L132" s="180">
        <f t="shared" si="6"/>
        <v>1.5462962962962963</v>
      </c>
      <c r="M132" s="180">
        <f t="shared" si="6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224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233</v>
      </c>
      <c r="I134" t="s">
        <v>17</v>
      </c>
      <c r="J134" s="180">
        <f t="shared" ref="J134:M149" si="7">C134/C122</f>
        <v>0.81031468531468531</v>
      </c>
      <c r="K134" s="180">
        <f t="shared" si="7"/>
        <v>0.86021505376344087</v>
      </c>
      <c r="L134" s="180">
        <f t="shared" si="7"/>
        <v>0.78965517241379313</v>
      </c>
      <c r="M134" s="180">
        <f t="shared" si="7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7"/>
        <v>1.167853509664293</v>
      </c>
      <c r="K135" s="180">
        <f t="shared" si="7"/>
        <v>1.2297297297297298</v>
      </c>
      <c r="L135" s="180">
        <f t="shared" si="7"/>
        <v>1.2427983539094649</v>
      </c>
      <c r="M135" s="180">
        <f t="shared" si="7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7"/>
        <v>0.9807436918990704</v>
      </c>
      <c r="K136" s="180">
        <f t="shared" si="7"/>
        <v>0.96323529411764708</v>
      </c>
      <c r="L136" s="180">
        <f t="shared" si="7"/>
        <v>0.96915167095115684</v>
      </c>
      <c r="M136" s="180">
        <f t="shared" si="7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7"/>
        <v>0.80973451327433632</v>
      </c>
      <c r="K137" s="180">
        <f t="shared" si="7"/>
        <v>1.2777777777777777</v>
      </c>
      <c r="L137" s="180">
        <f t="shared" si="7"/>
        <v>1.0638888888888889</v>
      </c>
      <c r="M137" s="180">
        <f t="shared" si="7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7"/>
        <v>0.85870413739266194</v>
      </c>
      <c r="K138" s="180">
        <f t="shared" si="7"/>
        <v>1.0188679245283019</v>
      </c>
      <c r="L138" s="180">
        <f t="shared" si="7"/>
        <v>1.0016077170418007</v>
      </c>
      <c r="M138" s="180">
        <f t="shared" si="7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7"/>
        <v>0.87939698492462315</v>
      </c>
      <c r="K139" s="180">
        <f t="shared" si="7"/>
        <v>0.65909090909090906</v>
      </c>
      <c r="L139" s="180">
        <f t="shared" si="7"/>
        <v>1.2485436893203883</v>
      </c>
      <c r="M139" s="180">
        <f t="shared" si="7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7"/>
        <v>0.9464285714285714</v>
      </c>
      <c r="L140" s="180">
        <f t="shared" si="7"/>
        <v>0.81655844155844159</v>
      </c>
      <c r="M140" s="180">
        <f t="shared" si="7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7"/>
        <v>0.98967551622418881</v>
      </c>
      <c r="K141" s="180">
        <f t="shared" si="7"/>
        <v>0.65934065934065933</v>
      </c>
      <c r="L141" s="180">
        <f t="shared" si="7"/>
        <v>1.0602739726027397</v>
      </c>
      <c r="M141" s="180">
        <f t="shared" si="7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8">C142/C130</f>
        <v>1.011173184357542</v>
      </c>
      <c r="K142" s="180">
        <f t="shared" si="7"/>
        <v>0.8125</v>
      </c>
      <c r="L142" s="180">
        <f t="shared" si="7"/>
        <v>0.95243362831858402</v>
      </c>
      <c r="M142" s="180">
        <f t="shared" si="7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8"/>
        <v>0.81459566074950696</v>
      </c>
      <c r="K143" s="180">
        <f t="shared" si="7"/>
        <v>0.64516129032258063</v>
      </c>
      <c r="L143" s="180">
        <f t="shared" ref="L143" si="9">E143/E131</f>
        <v>0.69485903814262018</v>
      </c>
      <c r="M143" s="180">
        <f t="shared" ref="M143" si="10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8"/>
        <v>0.69343960760269774</v>
      </c>
      <c r="K144" s="180">
        <f t="shared" si="7"/>
        <v>0.46078431372549017</v>
      </c>
      <c r="L144" s="180">
        <f t="shared" ref="L144:M145" si="11">E144/E132</f>
        <v>0.79640718562874246</v>
      </c>
      <c r="M144" s="180">
        <f t="shared" si="11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8"/>
        <v>0.78719866999168742</v>
      </c>
      <c r="K145" s="180">
        <f t="shared" si="7"/>
        <v>1.4</v>
      </c>
      <c r="L145" s="180">
        <f t="shared" si="11"/>
        <v>1.0315614617940199</v>
      </c>
      <c r="M145" s="180">
        <f t="shared" si="11"/>
        <v>0.48939929328621906</v>
      </c>
    </row>
    <row r="146" spans="1:13" x14ac:dyDescent="0.2">
      <c r="A146" t="s">
        <v>236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238</v>
      </c>
      <c r="I146" t="s">
        <v>17</v>
      </c>
      <c r="J146" s="183">
        <f t="shared" si="8"/>
        <v>1.3430420711974109</v>
      </c>
      <c r="K146" s="180">
        <f t="shared" si="7"/>
        <v>0.625</v>
      </c>
      <c r="L146" s="180">
        <f t="shared" ref="L146:M147" si="12">E146/E134</f>
        <v>0.86462882096069871</v>
      </c>
      <c r="M146" s="180">
        <f t="shared" si="12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8"/>
        <v>1.259581881533101</v>
      </c>
      <c r="K147" s="180">
        <f t="shared" si="7"/>
        <v>1.2087912087912087</v>
      </c>
      <c r="L147" s="180">
        <f t="shared" si="12"/>
        <v>1.5960264900662251</v>
      </c>
      <c r="M147" s="180">
        <f t="shared" si="12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3">C148/C136</f>
        <v>1.1225457007447528</v>
      </c>
      <c r="K148" s="180">
        <f t="shared" si="7"/>
        <v>0.84732824427480913</v>
      </c>
      <c r="L148" s="180">
        <f t="shared" si="13"/>
        <v>1.4893899204244032</v>
      </c>
      <c r="M148" s="180">
        <f t="shared" si="13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3"/>
        <v>0.85610200364298727</v>
      </c>
      <c r="K149" s="180">
        <f t="shared" si="7"/>
        <v>0.73913043478260865</v>
      </c>
      <c r="L149" s="180">
        <f t="shared" si="13"/>
        <v>0.88642297650130553</v>
      </c>
      <c r="M149" s="180">
        <f t="shared" si="13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4">C150/C138</f>
        <v>1.2009090909090909</v>
      </c>
      <c r="K150" s="180">
        <f t="shared" si="14"/>
        <v>1.1759259259259258</v>
      </c>
      <c r="L150" s="180">
        <f t="shared" si="14"/>
        <v>1.0192616372391654</v>
      </c>
      <c r="M150" s="180">
        <f t="shared" si="14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4"/>
        <v>1.3342857142857143</v>
      </c>
      <c r="K151" s="180">
        <f t="shared" si="14"/>
        <v>0.93103448275862066</v>
      </c>
      <c r="L151" s="180">
        <f t="shared" si="14"/>
        <v>1.1446345256609642</v>
      </c>
      <c r="M151" s="180">
        <f t="shared" si="14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5">C152/C140</f>
        <v>1.234295415959253</v>
      </c>
      <c r="K152" s="180">
        <f t="shared" si="14"/>
        <v>1.1603773584905661</v>
      </c>
      <c r="L152" s="180">
        <f t="shared" si="15"/>
        <v>1.3996023856858848</v>
      </c>
      <c r="M152" s="180">
        <f t="shared" si="15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5"/>
        <v>0.91728763040238448</v>
      </c>
      <c r="K153" s="180">
        <f t="shared" si="14"/>
        <v>1.3333333333333333</v>
      </c>
      <c r="L153" s="180">
        <f t="shared" si="15"/>
        <v>0.90826873385012918</v>
      </c>
      <c r="M153" s="180">
        <f t="shared" si="15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4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237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237</v>
      </c>
      <c r="J155" s="183">
        <f>C155/C143</f>
        <v>1.3934624697336562</v>
      </c>
      <c r="K155" s="180">
        <f t="shared" si="14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6">C156/C144</f>
        <v>1.1839080459770115</v>
      </c>
      <c r="K156" s="180">
        <f t="shared" si="14"/>
        <v>2.1914893617021276</v>
      </c>
      <c r="L156" s="180">
        <f t="shared" ref="L156" si="17">E156/E144</f>
        <v>1.0827067669172932</v>
      </c>
      <c r="M156" s="180">
        <f t="shared" ref="M156" si="18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9">C157/C145</f>
        <v>1.5364308342133051</v>
      </c>
      <c r="K157" s="180">
        <f t="shared" ref="K157" si="20">D157/D145</f>
        <v>1.7346938775510203</v>
      </c>
      <c r="L157" s="180">
        <f t="shared" ref="L157" si="21">E157/E145</f>
        <v>1.1111111111111112</v>
      </c>
      <c r="M157" s="180">
        <f t="shared" ref="M157" si="22">F157/F145</f>
        <v>2.4548736462093861</v>
      </c>
    </row>
    <row r="158" spans="1:13" x14ac:dyDescent="0.2">
      <c r="A158" t="s">
        <v>250</v>
      </c>
      <c r="B158" t="s">
        <v>240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253</v>
      </c>
      <c r="I158" t="s">
        <v>240</v>
      </c>
      <c r="J158" s="183">
        <f t="shared" ref="J158" si="23">C158/C146</f>
        <v>1.4963855421686747</v>
      </c>
      <c r="K158" s="180">
        <f t="shared" ref="K158" si="24">D158/D146</f>
        <v>1.72</v>
      </c>
      <c r="L158" s="180">
        <f t="shared" ref="L158" si="25">E158/E146</f>
        <v>1.9141414141414141</v>
      </c>
      <c r="M158" s="180">
        <f t="shared" ref="M158" si="26">F158/F146</f>
        <v>1.2753441802252816</v>
      </c>
    </row>
    <row r="159" spans="1:13" x14ac:dyDescent="0.2">
      <c r="B159" t="s">
        <v>241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241</v>
      </c>
      <c r="J159" s="183">
        <f t="shared" ref="J159:J161" si="27">C159/C147</f>
        <v>1.1106500691562933</v>
      </c>
      <c r="K159" s="180">
        <f t="shared" ref="K159:K161" si="28">D159/D147</f>
        <v>0.89090909090909087</v>
      </c>
      <c r="L159" s="180">
        <f t="shared" ref="L159:L161" si="29">E159/E147</f>
        <v>1.0487551867219918</v>
      </c>
      <c r="M159" s="180">
        <f t="shared" ref="M159:M161" si="30">F159/F147</f>
        <v>1.336021505376344</v>
      </c>
    </row>
    <row r="160" spans="1:13" x14ac:dyDescent="0.2">
      <c r="B160" t="s">
        <v>242</v>
      </c>
      <c r="C160" s="203">
        <v>1474</v>
      </c>
      <c r="D160">
        <v>131</v>
      </c>
      <c r="E160">
        <v>918</v>
      </c>
      <c r="F160">
        <v>425</v>
      </c>
      <c r="I160" t="s">
        <v>242</v>
      </c>
      <c r="J160" s="183">
        <f t="shared" si="27"/>
        <v>0.88902291917973464</v>
      </c>
      <c r="K160" s="180">
        <f t="shared" si="28"/>
        <v>1.1801801801801801</v>
      </c>
      <c r="L160" s="180">
        <f t="shared" si="29"/>
        <v>0.81745325022261794</v>
      </c>
      <c r="M160" s="180">
        <f t="shared" si="30"/>
        <v>1.0023584905660377</v>
      </c>
    </row>
    <row r="161" spans="1:13" x14ac:dyDescent="0.2">
      <c r="B161" t="s">
        <v>243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243</v>
      </c>
      <c r="J161" s="183">
        <f t="shared" si="27"/>
        <v>1.1886524822695035</v>
      </c>
      <c r="K161" s="183">
        <f t="shared" si="28"/>
        <v>1.7142857142857142</v>
      </c>
      <c r="L161" s="183">
        <f t="shared" si="29"/>
        <v>0.94403534609720174</v>
      </c>
      <c r="M161" s="183">
        <f t="shared" si="30"/>
        <v>1.357843137254902</v>
      </c>
    </row>
    <row r="162" spans="1:13" x14ac:dyDescent="0.2">
      <c r="B162" t="s">
        <v>244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244</v>
      </c>
      <c r="J162" s="183">
        <f t="shared" ref="J162:M163" si="31">C162/C150</f>
        <v>1.2944738834216503</v>
      </c>
      <c r="K162" s="183">
        <f t="shared" si="31"/>
        <v>0.74803149606299213</v>
      </c>
      <c r="L162" s="183">
        <f t="shared" si="31"/>
        <v>1.4551181102362205</v>
      </c>
      <c r="M162" s="183">
        <f t="shared" si="31"/>
        <v>1.2361359570661896</v>
      </c>
    </row>
    <row r="163" spans="1:13" x14ac:dyDescent="0.2">
      <c r="B163" t="s">
        <v>245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245</v>
      </c>
      <c r="J163" s="183">
        <f t="shared" ref="J163:J168" si="32">C163/C151</f>
        <v>1.0328336902212705</v>
      </c>
      <c r="K163" s="183">
        <f t="shared" si="31"/>
        <v>0.88888888888888884</v>
      </c>
      <c r="L163" s="183">
        <f t="shared" si="31"/>
        <v>1.1725543478260869</v>
      </c>
      <c r="M163" s="183">
        <f t="shared" ref="M163:M168" si="33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2"/>
        <v>1.1960110041265475</v>
      </c>
      <c r="K164" s="183">
        <f t="shared" ref="K164:L166" si="34">D164/D152</f>
        <v>0.6097560975609756</v>
      </c>
      <c r="L164" s="183">
        <f t="shared" si="34"/>
        <v>1.1178977272727273</v>
      </c>
      <c r="M164" s="183">
        <f t="shared" si="33"/>
        <v>1.3987240829346093</v>
      </c>
    </row>
    <row r="165" spans="1:13" x14ac:dyDescent="0.2">
      <c r="B165" t="s">
        <v>249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2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3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2"/>
        <v>1.0433911882510014</v>
      </c>
      <c r="K166" s="183">
        <f t="shared" si="34"/>
        <v>0.9213483146067416</v>
      </c>
      <c r="L166" s="183">
        <f t="shared" si="34"/>
        <v>0.9702176403207331</v>
      </c>
      <c r="M166" s="183">
        <f t="shared" si="33"/>
        <v>1.1828358208955223</v>
      </c>
    </row>
    <row r="167" spans="1:13" x14ac:dyDescent="0.2">
      <c r="B167" t="s">
        <v>246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246</v>
      </c>
      <c r="J167" s="183">
        <f t="shared" si="32"/>
        <v>0.84708948740225887</v>
      </c>
      <c r="K167" s="183">
        <f t="shared" ref="K167:L169" si="35">D167/D155</f>
        <v>0.875</v>
      </c>
      <c r="L167" s="183">
        <f t="shared" si="35"/>
        <v>1.0303643724696356</v>
      </c>
      <c r="M167" s="183">
        <f t="shared" si="33"/>
        <v>0.68888888888888888</v>
      </c>
    </row>
    <row r="168" spans="1:13" x14ac:dyDescent="0.2">
      <c r="B168" t="s">
        <v>247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247</v>
      </c>
      <c r="J168" s="183">
        <f t="shared" si="32"/>
        <v>0.84540702016430169</v>
      </c>
      <c r="K168" s="183">
        <f t="shared" si="35"/>
        <v>0.41747572815533979</v>
      </c>
      <c r="L168" s="183">
        <f t="shared" si="35"/>
        <v>0.88888888888888884</v>
      </c>
      <c r="M168" s="183">
        <f t="shared" si="33"/>
        <v>0.87015503875968991</v>
      </c>
    </row>
    <row r="169" spans="1:13" x14ac:dyDescent="0.2">
      <c r="B169" t="s">
        <v>248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248</v>
      </c>
      <c r="J169" s="183">
        <f t="shared" ref="J169" si="36">C169/C157</f>
        <v>0.8061855670103093</v>
      </c>
      <c r="K169" s="183">
        <f t="shared" si="35"/>
        <v>0.6705882352941176</v>
      </c>
      <c r="L169" s="183">
        <f t="shared" si="35"/>
        <v>0.94492753623188408</v>
      </c>
      <c r="M169" s="183">
        <f t="shared" ref="M169" si="37">F169/F157</f>
        <v>0.68235294117647061</v>
      </c>
    </row>
    <row r="170" spans="1:13" x14ac:dyDescent="0.2">
      <c r="A170" t="s">
        <v>263</v>
      </c>
      <c r="B170" t="s">
        <v>240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262</v>
      </c>
      <c r="I170" t="s">
        <v>240</v>
      </c>
      <c r="J170" s="183">
        <f t="shared" ref="J170" si="38">C170/C158</f>
        <v>0.78636607622114874</v>
      </c>
      <c r="K170" s="183">
        <f t="shared" ref="K170" si="39">D170/D158</f>
        <v>0.97674418604651159</v>
      </c>
      <c r="L170" s="183">
        <f t="shared" ref="L170" si="40">E170/E158</f>
        <v>0.95118733509234832</v>
      </c>
      <c r="M170" s="183">
        <f t="shared" ref="M170" si="41">F170/F158</f>
        <v>0.64769381746810595</v>
      </c>
    </row>
    <row r="171" spans="1:13" x14ac:dyDescent="0.2">
      <c r="B171" t="s">
        <v>241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241</v>
      </c>
      <c r="J171" s="183">
        <f t="shared" ref="J171" si="42">C171/C159</f>
        <v>0.66500622665006226</v>
      </c>
      <c r="K171" s="183">
        <f t="shared" ref="K171" si="43">D171/D159</f>
        <v>0.58163265306122447</v>
      </c>
      <c r="L171" s="183">
        <f t="shared" ref="L171" si="44">E171/E159</f>
        <v>0.59545004945598412</v>
      </c>
      <c r="M171" s="183">
        <f t="shared" ref="M171" si="45">F171/F159</f>
        <v>0.82293762575452711</v>
      </c>
    </row>
    <row r="172" spans="1:13" x14ac:dyDescent="0.2">
      <c r="B172" t="s">
        <v>242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242</v>
      </c>
      <c r="J172" s="183">
        <f t="shared" ref="J172" si="46">C172/C160</f>
        <v>0.67571234735413843</v>
      </c>
      <c r="K172" s="183">
        <f t="shared" ref="K172" si="47">D172/D160</f>
        <v>0.72519083969465647</v>
      </c>
      <c r="L172" s="183">
        <f t="shared" ref="L172:L174" si="48">E172/E160</f>
        <v>0.60675381263616557</v>
      </c>
      <c r="M172" s="183">
        <f t="shared" ref="M172:M174" si="49">F172/F160</f>
        <v>0.80941176470588239</v>
      </c>
    </row>
    <row r="173" spans="1:13" x14ac:dyDescent="0.2">
      <c r="B173" t="s">
        <v>243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243</v>
      </c>
      <c r="J173" s="183">
        <f t="shared" ref="J173:K175" si="50">C173/C161</f>
        <v>0.73627684964200479</v>
      </c>
      <c r="K173" s="183">
        <f t="shared" si="50"/>
        <v>0.34313725490196079</v>
      </c>
      <c r="L173" s="183">
        <f t="shared" si="48"/>
        <v>1.0936037441497659</v>
      </c>
      <c r="M173" s="183">
        <f t="shared" si="49"/>
        <v>0.55716004813477737</v>
      </c>
    </row>
    <row r="174" spans="1:13" x14ac:dyDescent="0.2">
      <c r="B174" t="s">
        <v>244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244</v>
      </c>
      <c r="J174" s="183">
        <f t="shared" si="50"/>
        <v>0.75321637426900589</v>
      </c>
      <c r="K174" s="183">
        <f t="shared" si="50"/>
        <v>1.5473684210526315</v>
      </c>
      <c r="L174" s="183">
        <f t="shared" si="48"/>
        <v>0.70779220779220775</v>
      </c>
      <c r="M174" s="183">
        <f t="shared" si="49"/>
        <v>0.70477568740955132</v>
      </c>
    </row>
    <row r="175" spans="1:13" x14ac:dyDescent="0.2">
      <c r="B175" t="s">
        <v>245</v>
      </c>
      <c r="C175" s="160">
        <f t="shared" ref="C175:C181" si="51">SUM(D175:F175)</f>
        <v>1408</v>
      </c>
      <c r="D175" s="160">
        <v>59</v>
      </c>
      <c r="E175" s="160">
        <v>826</v>
      </c>
      <c r="F175" s="160">
        <v>523</v>
      </c>
      <c r="I175" t="s">
        <v>245</v>
      </c>
      <c r="J175" s="183">
        <f t="shared" si="50"/>
        <v>0.9730476848652384</v>
      </c>
      <c r="K175" s="183">
        <f t="shared" si="50"/>
        <v>0.81944444444444442</v>
      </c>
      <c r="L175" s="183">
        <f t="shared" ref="L175:M177" si="52">E175/E163</f>
        <v>0.95712630359212048</v>
      </c>
      <c r="M175" s="183">
        <f t="shared" si="52"/>
        <v>1.021484375</v>
      </c>
    </row>
    <row r="176" spans="1:13" x14ac:dyDescent="0.2">
      <c r="B176" t="s">
        <v>53</v>
      </c>
      <c r="C176" s="160">
        <f t="shared" si="51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3">C176/C164</f>
        <v>0.89304197814836117</v>
      </c>
      <c r="K176" s="183">
        <f t="shared" ref="K176" si="54">D176/D164</f>
        <v>1.4266666666666667</v>
      </c>
      <c r="L176" s="183">
        <f t="shared" si="52"/>
        <v>1.0114358322744599</v>
      </c>
      <c r="M176" s="183">
        <f t="shared" si="52"/>
        <v>0.74116305587229192</v>
      </c>
    </row>
    <row r="177" spans="1:13" x14ac:dyDescent="0.2">
      <c r="B177" t="s">
        <v>249</v>
      </c>
      <c r="C177" s="160">
        <f t="shared" si="51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3"/>
        <v>0.83202287348105786</v>
      </c>
      <c r="K177" s="183">
        <f>D177/D165</f>
        <v>0.73809523809523814</v>
      </c>
      <c r="L177" s="183">
        <f t="shared" si="52"/>
        <v>0.80631868131868134</v>
      </c>
      <c r="M177" s="183">
        <f t="shared" si="52"/>
        <v>0.88807339449541289</v>
      </c>
    </row>
    <row r="178" spans="1:13" x14ac:dyDescent="0.2">
      <c r="B178" t="s">
        <v>55</v>
      </c>
      <c r="C178" s="160">
        <f t="shared" si="51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3"/>
        <v>0.80230326295585408</v>
      </c>
      <c r="K178" s="183">
        <f>D178/D166</f>
        <v>1.2682926829268293</v>
      </c>
      <c r="L178" s="183">
        <f t="shared" ref="L178" si="55">E178/E166</f>
        <v>0.81936245572609212</v>
      </c>
      <c r="M178" s="183">
        <f t="shared" ref="M178" si="56">F178/F166</f>
        <v>0.71924290220820186</v>
      </c>
    </row>
    <row r="179" spans="1:13" x14ac:dyDescent="0.2">
      <c r="B179" t="s">
        <v>246</v>
      </c>
      <c r="C179" s="160">
        <f t="shared" si="51"/>
        <v>1028</v>
      </c>
      <c r="D179" s="160">
        <v>73</v>
      </c>
      <c r="E179" s="160">
        <v>446</v>
      </c>
      <c r="F179" s="160">
        <v>509</v>
      </c>
      <c r="I179" t="s">
        <v>246</v>
      </c>
      <c r="J179" s="183">
        <f t="shared" si="53"/>
        <v>1.0543589743589743</v>
      </c>
      <c r="K179" s="183">
        <f>D179/D167</f>
        <v>1.1587301587301588</v>
      </c>
      <c r="L179" s="183">
        <f t="shared" ref="L179" si="57">E179/E167</f>
        <v>0.87622789783889976</v>
      </c>
      <c r="M179" s="183">
        <f t="shared" ref="M179" si="58">F179/F167</f>
        <v>1.2630272952853598</v>
      </c>
    </row>
    <row r="180" spans="1:13" x14ac:dyDescent="0.2">
      <c r="B180" t="s">
        <v>247</v>
      </c>
      <c r="C180" s="160">
        <f t="shared" si="51"/>
        <v>1072</v>
      </c>
      <c r="D180" s="160">
        <v>40</v>
      </c>
      <c r="E180" s="160">
        <v>628</v>
      </c>
      <c r="F180" s="160">
        <v>404</v>
      </c>
      <c r="I180" t="s">
        <v>247</v>
      </c>
      <c r="J180" s="183">
        <f t="shared" si="53"/>
        <v>0.94699646643109536</v>
      </c>
      <c r="K180" s="183">
        <f>D180/D168</f>
        <v>0.93023255813953487</v>
      </c>
      <c r="L180" s="183">
        <f t="shared" ref="L180" si="59">E180/E168</f>
        <v>0.98124999999999996</v>
      </c>
      <c r="M180" s="183">
        <f t="shared" ref="M180" si="60">F180/F168</f>
        <v>0.89977728285077951</v>
      </c>
    </row>
    <row r="181" spans="1:13" x14ac:dyDescent="0.2">
      <c r="B181" t="s">
        <v>248</v>
      </c>
      <c r="C181" s="160">
        <f t="shared" si="51"/>
        <v>810</v>
      </c>
      <c r="D181" s="160">
        <v>66</v>
      </c>
      <c r="E181" s="160">
        <v>541</v>
      </c>
      <c r="F181" s="160">
        <v>203</v>
      </c>
      <c r="I181" t="s">
        <v>248</v>
      </c>
      <c r="J181" s="183">
        <f t="shared" si="53"/>
        <v>0.69053708439897699</v>
      </c>
      <c r="K181" s="183">
        <f>D181/D169</f>
        <v>1.1578947368421053</v>
      </c>
      <c r="L181" s="183">
        <f t="shared" ref="L181:L191" si="61">E181/E169</f>
        <v>0.82975460122699385</v>
      </c>
      <c r="M181" s="183">
        <f t="shared" ref="M181:M191" si="62">F181/F169</f>
        <v>0.4375</v>
      </c>
    </row>
    <row r="182" spans="1:13" x14ac:dyDescent="0.2">
      <c r="A182" t="s">
        <v>268</v>
      </c>
      <c r="B182" t="s">
        <v>240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269</v>
      </c>
      <c r="I182" t="s">
        <v>240</v>
      </c>
      <c r="J182" s="183">
        <f t="shared" si="53"/>
        <v>0.80136518771331056</v>
      </c>
      <c r="K182" s="183">
        <f t="shared" ref="K182:K188" si="63">D182/D170</f>
        <v>1.4404761904761905</v>
      </c>
      <c r="L182" s="183">
        <f t="shared" si="61"/>
        <v>0.79334257975034672</v>
      </c>
      <c r="M182" s="183">
        <f t="shared" si="62"/>
        <v>0.72878787878787876</v>
      </c>
    </row>
    <row r="183" spans="1:13" x14ac:dyDescent="0.2">
      <c r="B183" t="s">
        <v>241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241</v>
      </c>
      <c r="J183" s="183">
        <f t="shared" si="53"/>
        <v>0.69288389513108617</v>
      </c>
      <c r="K183" s="183">
        <f t="shared" si="63"/>
        <v>1.0701754385964912</v>
      </c>
      <c r="L183" s="183">
        <f t="shared" si="61"/>
        <v>0.67607973421926915</v>
      </c>
      <c r="M183" s="183">
        <f t="shared" si="62"/>
        <v>0.66503667481662587</v>
      </c>
    </row>
    <row r="184" spans="1:13" x14ac:dyDescent="0.2">
      <c r="B184" t="s">
        <v>242</v>
      </c>
      <c r="C184" s="160">
        <f t="shared" ref="C184:C193" si="64">SUM(D184:F184)</f>
        <v>1255</v>
      </c>
      <c r="D184" s="160">
        <v>107</v>
      </c>
      <c r="E184" s="160">
        <v>797</v>
      </c>
      <c r="F184" s="160">
        <v>351</v>
      </c>
      <c r="I184" t="s">
        <v>242</v>
      </c>
      <c r="J184" s="183">
        <f t="shared" si="53"/>
        <v>1.2600401606425702</v>
      </c>
      <c r="K184" s="183">
        <f t="shared" si="63"/>
        <v>1.1263157894736842</v>
      </c>
      <c r="L184" s="183">
        <f t="shared" si="61"/>
        <v>1.4308797127468582</v>
      </c>
      <c r="M184" s="183">
        <f t="shared" si="62"/>
        <v>1.0203488372093024</v>
      </c>
    </row>
    <row r="185" spans="1:13" x14ac:dyDescent="0.2">
      <c r="B185" t="s">
        <v>243</v>
      </c>
      <c r="C185" s="160">
        <f t="shared" si="64"/>
        <v>1302</v>
      </c>
      <c r="D185" s="160">
        <v>185</v>
      </c>
      <c r="E185" s="160">
        <v>607</v>
      </c>
      <c r="F185" s="160">
        <v>510</v>
      </c>
      <c r="G185" s="160"/>
      <c r="I185" t="s">
        <v>243</v>
      </c>
      <c r="J185" s="183">
        <f t="shared" si="53"/>
        <v>1.0551053484602917</v>
      </c>
      <c r="K185" s="183">
        <f t="shared" si="63"/>
        <v>2.6428571428571428</v>
      </c>
      <c r="L185" s="183">
        <f t="shared" si="61"/>
        <v>0.86590584878744647</v>
      </c>
      <c r="M185" s="183">
        <f t="shared" si="62"/>
        <v>1.1015118790496761</v>
      </c>
    </row>
    <row r="186" spans="1:13" x14ac:dyDescent="0.2">
      <c r="B186" t="s">
        <v>244</v>
      </c>
      <c r="C186" s="160">
        <f t="shared" si="64"/>
        <v>1262</v>
      </c>
      <c r="D186" s="160">
        <v>119</v>
      </c>
      <c r="E186" s="160">
        <v>796</v>
      </c>
      <c r="F186" s="160">
        <v>347</v>
      </c>
      <c r="I186" t="s">
        <v>244</v>
      </c>
      <c r="J186" s="183">
        <f t="shared" si="53"/>
        <v>0.97981366459627328</v>
      </c>
      <c r="K186" s="183">
        <f t="shared" si="63"/>
        <v>0.80952380952380953</v>
      </c>
      <c r="L186" s="183">
        <f t="shared" si="61"/>
        <v>1.217125382262997</v>
      </c>
      <c r="M186" s="183">
        <f t="shared" si="62"/>
        <v>0.71252566735112932</v>
      </c>
    </row>
    <row r="187" spans="1:13" x14ac:dyDescent="0.2">
      <c r="B187" t="s">
        <v>245</v>
      </c>
      <c r="C187" s="160">
        <f t="shared" si="64"/>
        <v>1046</v>
      </c>
      <c r="D187" s="160">
        <v>91</v>
      </c>
      <c r="E187" s="160">
        <v>660</v>
      </c>
      <c r="F187" s="160">
        <v>295</v>
      </c>
      <c r="I187" t="s">
        <v>245</v>
      </c>
      <c r="J187" s="183">
        <f t="shared" si="53"/>
        <v>0.74289772727272729</v>
      </c>
      <c r="K187" s="183">
        <f t="shared" si="63"/>
        <v>1.5423728813559323</v>
      </c>
      <c r="L187" s="183">
        <f t="shared" si="61"/>
        <v>0.7990314769975787</v>
      </c>
      <c r="M187" s="183">
        <f t="shared" si="62"/>
        <v>0.56405353728489482</v>
      </c>
    </row>
    <row r="188" spans="1:13" x14ac:dyDescent="0.2">
      <c r="B188" t="s">
        <v>53</v>
      </c>
      <c r="C188" s="160">
        <f t="shared" si="64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5">C188/C176</f>
        <v>0.56213779781068896</v>
      </c>
      <c r="K188" s="183">
        <f t="shared" si="63"/>
        <v>0.93457943925233644</v>
      </c>
      <c r="L188" s="183">
        <f t="shared" si="61"/>
        <v>0.58919597989949746</v>
      </c>
      <c r="M188" s="183">
        <f t="shared" si="62"/>
        <v>0.46769230769230768</v>
      </c>
    </row>
    <row r="189" spans="1:13" x14ac:dyDescent="0.2">
      <c r="B189" t="s">
        <v>249</v>
      </c>
      <c r="C189" s="160">
        <f t="shared" si="64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5"/>
        <v>0.90292096219931273</v>
      </c>
      <c r="K189" s="183">
        <f t="shared" ref="K189:K194" si="66">D189/D177</f>
        <v>1.3118279569892473</v>
      </c>
      <c r="L189" s="183">
        <f t="shared" si="61"/>
        <v>1.1448040885860307</v>
      </c>
      <c r="M189" s="183">
        <f t="shared" si="62"/>
        <v>0.53099173553719003</v>
      </c>
    </row>
    <row r="190" spans="1:13" x14ac:dyDescent="0.2">
      <c r="B190" t="s">
        <v>55</v>
      </c>
      <c r="C190" s="160">
        <f t="shared" si="64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5"/>
        <v>0.91547049441786288</v>
      </c>
      <c r="K190" s="183">
        <f t="shared" si="66"/>
        <v>0.52884615384615385</v>
      </c>
      <c r="L190" s="183">
        <f t="shared" si="61"/>
        <v>0.9221902017291066</v>
      </c>
      <c r="M190" s="183">
        <f t="shared" si="62"/>
        <v>0.99342105263157898</v>
      </c>
    </row>
    <row r="191" spans="1:13" x14ac:dyDescent="0.2">
      <c r="B191" t="s">
        <v>246</v>
      </c>
      <c r="C191" s="160">
        <f t="shared" si="64"/>
        <v>676</v>
      </c>
      <c r="D191" s="160">
        <v>33</v>
      </c>
      <c r="E191" s="160">
        <v>452</v>
      </c>
      <c r="F191" s="160">
        <v>191</v>
      </c>
      <c r="I191" t="s">
        <v>246</v>
      </c>
      <c r="J191" s="183">
        <f t="shared" si="65"/>
        <v>0.65758754863813229</v>
      </c>
      <c r="K191" s="183">
        <f t="shared" si="66"/>
        <v>0.45205479452054792</v>
      </c>
      <c r="L191" s="183">
        <f t="shared" si="61"/>
        <v>1.0134529147982063</v>
      </c>
      <c r="M191" s="183">
        <f t="shared" si="62"/>
        <v>0.37524557956777999</v>
      </c>
    </row>
    <row r="192" spans="1:13" x14ac:dyDescent="0.2">
      <c r="B192" t="s">
        <v>247</v>
      </c>
      <c r="C192" s="160">
        <f t="shared" si="64"/>
        <v>918</v>
      </c>
      <c r="D192" s="160">
        <v>51</v>
      </c>
      <c r="E192" s="160">
        <v>602</v>
      </c>
      <c r="F192" s="160">
        <v>265</v>
      </c>
      <c r="I192" t="s">
        <v>247</v>
      </c>
      <c r="J192" s="183">
        <f t="shared" ref="J192" si="67">C192/C180</f>
        <v>0.85634328358208955</v>
      </c>
      <c r="K192" s="183">
        <f t="shared" si="66"/>
        <v>1.2749999999999999</v>
      </c>
      <c r="L192" s="183">
        <f t="shared" ref="L192" si="68">E192/E180</f>
        <v>0.95859872611464969</v>
      </c>
      <c r="M192" s="183">
        <f t="shared" ref="M192" si="69">F192/F180</f>
        <v>0.65594059405940597</v>
      </c>
    </row>
    <row r="193" spans="1:13" x14ac:dyDescent="0.2">
      <c r="B193" t="s">
        <v>248</v>
      </c>
      <c r="C193" s="160">
        <f t="shared" si="64"/>
        <v>768</v>
      </c>
      <c r="D193" s="160">
        <v>72</v>
      </c>
      <c r="E193" s="160">
        <v>487</v>
      </c>
      <c r="F193" s="160">
        <v>209</v>
      </c>
      <c r="I193" t="s">
        <v>248</v>
      </c>
      <c r="J193" s="183">
        <f t="shared" ref="J193" si="70">C193/C181</f>
        <v>0.94814814814814818</v>
      </c>
      <c r="K193" s="183">
        <f t="shared" si="66"/>
        <v>1.0909090909090908</v>
      </c>
      <c r="L193" s="183">
        <f t="shared" ref="L193" si="71">E193/E181</f>
        <v>0.90018484288354894</v>
      </c>
      <c r="M193" s="183">
        <f t="shared" ref="M193" si="72">F193/F181</f>
        <v>1.0295566502463054</v>
      </c>
    </row>
    <row r="194" spans="1:13" ht="52.8" x14ac:dyDescent="0.2">
      <c r="A194" t="s">
        <v>274</v>
      </c>
      <c r="B194" t="s">
        <v>273</v>
      </c>
      <c r="C194" s="160">
        <f t="shared" ref="C194:C198" si="73">SUM(D194:F194)</f>
        <v>1094</v>
      </c>
      <c r="D194" s="160">
        <v>115</v>
      </c>
      <c r="E194" s="160">
        <v>730</v>
      </c>
      <c r="F194" s="160">
        <v>249</v>
      </c>
      <c r="H194" s="235" t="s">
        <v>277</v>
      </c>
      <c r="I194" t="s">
        <v>273</v>
      </c>
      <c r="J194" s="183">
        <f t="shared" ref="J194" si="74">C194/C182</f>
        <v>0.93185689948892669</v>
      </c>
      <c r="K194" s="183">
        <f t="shared" si="66"/>
        <v>0.95041322314049592</v>
      </c>
      <c r="L194" s="183">
        <f t="shared" ref="L194" si="75">E194/E182</f>
        <v>1.2762237762237763</v>
      </c>
      <c r="M194" s="183">
        <f t="shared" ref="M194" si="76">F194/F182</f>
        <v>0.51767151767151764</v>
      </c>
    </row>
    <row r="195" spans="1:13" x14ac:dyDescent="0.2">
      <c r="B195" t="s">
        <v>241</v>
      </c>
      <c r="C195" s="160">
        <f t="shared" si="73"/>
        <v>600</v>
      </c>
      <c r="D195" s="160">
        <v>68</v>
      </c>
      <c r="E195" s="160">
        <v>330</v>
      </c>
      <c r="F195" s="160">
        <v>202</v>
      </c>
      <c r="I195" t="s">
        <v>241</v>
      </c>
      <c r="J195" s="183">
        <f t="shared" ref="J195" si="77">C195/C183</f>
        <v>0.81081081081081086</v>
      </c>
      <c r="K195" s="183">
        <f t="shared" ref="K195" si="78">D195/D183</f>
        <v>1.1147540983606556</v>
      </c>
      <c r="L195" s="183">
        <f t="shared" ref="L195" si="79">E195/E183</f>
        <v>0.81081081081081086</v>
      </c>
      <c r="M195" s="183">
        <f t="shared" ref="M195" si="80">F195/F183</f>
        <v>0.74264705882352944</v>
      </c>
    </row>
    <row r="196" spans="1:13" x14ac:dyDescent="0.2">
      <c r="B196" t="s">
        <v>242</v>
      </c>
      <c r="C196" s="160">
        <f t="shared" si="73"/>
        <v>1471</v>
      </c>
      <c r="D196" s="160">
        <v>136</v>
      </c>
      <c r="E196" s="160">
        <v>824</v>
      </c>
      <c r="F196" s="160">
        <v>511</v>
      </c>
      <c r="I196" t="s">
        <v>242</v>
      </c>
      <c r="J196" s="183">
        <f t="shared" ref="J196" si="81">C196/C184</f>
        <v>1.1721115537848605</v>
      </c>
      <c r="K196" s="183">
        <f t="shared" ref="K196" si="82">D196/D184</f>
        <v>1.2710280373831775</v>
      </c>
      <c r="L196" s="183">
        <f t="shared" ref="L196" si="83">E196/E184</f>
        <v>1.0338770388958596</v>
      </c>
      <c r="M196" s="183">
        <f t="shared" ref="M196" si="84">F196/F184</f>
        <v>1.4558404558404558</v>
      </c>
    </row>
    <row r="197" spans="1:13" x14ac:dyDescent="0.2">
      <c r="B197" t="s">
        <v>243</v>
      </c>
      <c r="C197" s="160">
        <f t="shared" si="73"/>
        <v>921</v>
      </c>
      <c r="D197" s="160">
        <v>92</v>
      </c>
      <c r="E197" s="160">
        <v>500</v>
      </c>
      <c r="F197" s="160">
        <v>329</v>
      </c>
      <c r="I197" t="s">
        <v>243</v>
      </c>
      <c r="J197" s="183">
        <f t="shared" ref="J197" si="85">C197/C185</f>
        <v>0.70737327188940091</v>
      </c>
      <c r="K197" s="183">
        <f t="shared" ref="K197" si="86">D197/D185</f>
        <v>0.49729729729729732</v>
      </c>
      <c r="L197" s="183">
        <f t="shared" ref="L197" si="87">E197/E185</f>
        <v>0.82372322899505768</v>
      </c>
      <c r="M197" s="183">
        <f t="shared" ref="M197" si="88">F197/F185</f>
        <v>0.64509803921568631</v>
      </c>
    </row>
    <row r="198" spans="1:13" x14ac:dyDescent="0.2">
      <c r="B198" t="s">
        <v>244</v>
      </c>
      <c r="C198" s="160">
        <f t="shared" si="73"/>
        <v>772</v>
      </c>
      <c r="D198" s="160">
        <v>73</v>
      </c>
      <c r="E198" s="160">
        <v>516</v>
      </c>
      <c r="F198" s="160">
        <v>183</v>
      </c>
      <c r="I198" t="s">
        <v>244</v>
      </c>
      <c r="J198" s="183">
        <f t="shared" ref="J198" si="89">C198/C186</f>
        <v>0.61172741679873222</v>
      </c>
      <c r="K198" s="183">
        <f t="shared" ref="K198" si="90">D198/D186</f>
        <v>0.61344537815126055</v>
      </c>
      <c r="L198" s="183">
        <f t="shared" ref="L198" si="91">E198/E186</f>
        <v>0.64824120603015079</v>
      </c>
      <c r="M198" s="183">
        <f t="shared" ref="M198" si="92">F198/F186</f>
        <v>0.52737752161383289</v>
      </c>
    </row>
    <row r="199" spans="1:13" x14ac:dyDescent="0.2">
      <c r="B199" t="s">
        <v>245</v>
      </c>
      <c r="C199" s="160">
        <f t="shared" ref="C199:C216" si="93">SUM(D199:F199)</f>
        <v>1105</v>
      </c>
      <c r="D199" s="160">
        <v>113</v>
      </c>
      <c r="E199" s="160">
        <v>685</v>
      </c>
      <c r="F199" s="160">
        <v>307</v>
      </c>
      <c r="I199" t="s">
        <v>245</v>
      </c>
      <c r="J199" s="183">
        <f t="shared" ref="J199" si="94">C199/C187</f>
        <v>1.0564053537284894</v>
      </c>
      <c r="K199" s="183">
        <f t="shared" ref="K199" si="95">D199/D187</f>
        <v>1.2417582417582418</v>
      </c>
      <c r="L199" s="183">
        <f t="shared" ref="L199" si="96">E199/E187</f>
        <v>1.0378787878787878</v>
      </c>
      <c r="M199" s="183">
        <f t="shared" ref="M199" si="97">F199/F187</f>
        <v>1.0406779661016949</v>
      </c>
    </row>
    <row r="200" spans="1:13" x14ac:dyDescent="0.2">
      <c r="B200" t="s">
        <v>53</v>
      </c>
      <c r="C200" s="160">
        <f t="shared" si="93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8">C200/C188</f>
        <v>1.0389461626575029</v>
      </c>
      <c r="K200" s="183">
        <f t="shared" ref="K200" si="99">D200/D188</f>
        <v>0.76</v>
      </c>
      <c r="L200" s="183">
        <f t="shared" ref="L200" si="100">E200/E188</f>
        <v>1.2196162046908317</v>
      </c>
      <c r="M200" s="183">
        <f t="shared" ref="M200" si="101">F200/F188</f>
        <v>0.85197368421052633</v>
      </c>
    </row>
    <row r="201" spans="1:13" x14ac:dyDescent="0.2">
      <c r="B201" t="s">
        <v>54</v>
      </c>
      <c r="C201" s="160">
        <f t="shared" si="93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2">C201/C189</f>
        <v>0.77735490009514752</v>
      </c>
      <c r="K201" s="183">
        <f t="shared" ref="K201" si="103">D201/D189</f>
        <v>0.69672131147540983</v>
      </c>
      <c r="L201" s="183">
        <f t="shared" ref="L201" si="104">E201/E189</f>
        <v>0.78869047619047616</v>
      </c>
      <c r="M201" s="183">
        <f t="shared" ref="M201" si="105">F201/F189</f>
        <v>0.78599221789883267</v>
      </c>
    </row>
    <row r="202" spans="1:13" x14ac:dyDescent="0.2">
      <c r="B202" t="s">
        <v>55</v>
      </c>
      <c r="C202" s="160">
        <f t="shared" si="93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6">C202/C190</f>
        <v>0.86585365853658536</v>
      </c>
      <c r="K202" s="183">
        <f t="shared" ref="K202" si="107">D202/D190</f>
        <v>0.8545454545454545</v>
      </c>
      <c r="L202" s="183">
        <f t="shared" ref="L202" si="108">E202/E190</f>
        <v>1.1484375</v>
      </c>
      <c r="M202" s="183">
        <f t="shared" ref="M202" si="109">F202/F190</f>
        <v>0.46799116997792495</v>
      </c>
    </row>
    <row r="203" spans="1:13" x14ac:dyDescent="0.2">
      <c r="B203" t="s">
        <v>246</v>
      </c>
      <c r="C203" s="160">
        <f t="shared" si="93"/>
        <v>713</v>
      </c>
      <c r="D203" s="160">
        <v>62</v>
      </c>
      <c r="E203" s="160">
        <v>368</v>
      </c>
      <c r="F203" s="160">
        <v>283</v>
      </c>
      <c r="I203" t="s">
        <v>246</v>
      </c>
      <c r="J203" s="183">
        <f t="shared" ref="J203" si="110">C203/C191</f>
        <v>1.0547337278106508</v>
      </c>
      <c r="K203" s="183">
        <f t="shared" ref="K203" si="111">D203/D191</f>
        <v>1.8787878787878789</v>
      </c>
      <c r="L203" s="183">
        <f t="shared" ref="L203" si="112">E203/E191</f>
        <v>0.81415929203539827</v>
      </c>
      <c r="M203" s="183">
        <f t="shared" ref="M203" si="113">F203/F191</f>
        <v>1.4816753926701571</v>
      </c>
    </row>
    <row r="204" spans="1:13" x14ac:dyDescent="0.2">
      <c r="B204" t="s">
        <v>247</v>
      </c>
      <c r="C204" s="160">
        <f t="shared" si="93"/>
        <v>1090</v>
      </c>
      <c r="D204" s="160">
        <v>77</v>
      </c>
      <c r="E204" s="160">
        <v>501</v>
      </c>
      <c r="F204" s="160">
        <v>512</v>
      </c>
      <c r="I204" t="s">
        <v>247</v>
      </c>
      <c r="J204" s="183">
        <f t="shared" ref="J204" si="114">C204/C192</f>
        <v>1.187363834422658</v>
      </c>
      <c r="K204" s="183">
        <f t="shared" ref="K204" si="115">D204/D192</f>
        <v>1.5098039215686274</v>
      </c>
      <c r="L204" s="183">
        <f t="shared" ref="L204" si="116">E204/E192</f>
        <v>0.83222591362126241</v>
      </c>
      <c r="M204" s="183">
        <f t="shared" ref="M204" si="117">F204/F192</f>
        <v>1.9320754716981132</v>
      </c>
    </row>
    <row r="205" spans="1:13" x14ac:dyDescent="0.2">
      <c r="B205" t="s">
        <v>248</v>
      </c>
      <c r="C205" s="160">
        <f t="shared" si="93"/>
        <v>810</v>
      </c>
      <c r="D205" s="160">
        <v>71</v>
      </c>
      <c r="E205" s="160">
        <v>463</v>
      </c>
      <c r="F205" s="160">
        <v>276</v>
      </c>
      <c r="I205" t="s">
        <v>248</v>
      </c>
      <c r="J205" s="183">
        <f t="shared" ref="J205" si="118">C205/C193</f>
        <v>1.0546875</v>
      </c>
      <c r="K205" s="183">
        <f t="shared" ref="K205" si="119">D205/D193</f>
        <v>0.98611111111111116</v>
      </c>
      <c r="L205" s="183">
        <f t="shared" ref="L205" si="120">E205/E193</f>
        <v>0.95071868583162222</v>
      </c>
      <c r="M205" s="183">
        <f t="shared" ref="M205" si="121">F205/F193</f>
        <v>1.3205741626794258</v>
      </c>
    </row>
    <row r="206" spans="1:13" x14ac:dyDescent="0.2">
      <c r="A206" t="s">
        <v>284</v>
      </c>
      <c r="B206" t="s">
        <v>283</v>
      </c>
      <c r="C206" s="160">
        <f t="shared" si="93"/>
        <v>908</v>
      </c>
      <c r="D206" s="160">
        <v>120</v>
      </c>
      <c r="E206" s="160">
        <v>532</v>
      </c>
      <c r="F206" s="160">
        <v>256</v>
      </c>
      <c r="H206" t="s">
        <v>285</v>
      </c>
      <c r="I206" t="s">
        <v>283</v>
      </c>
      <c r="J206" s="183">
        <f t="shared" ref="J206" si="122">C206/C194</f>
        <v>0.82998171846435098</v>
      </c>
      <c r="K206" s="183">
        <f t="shared" ref="K206" si="123">D206/D194</f>
        <v>1.0434782608695652</v>
      </c>
      <c r="L206" s="183">
        <f t="shared" ref="L206" si="124">E206/E194</f>
        <v>0.72876712328767124</v>
      </c>
      <c r="M206" s="183">
        <f t="shared" ref="M206" si="125">F206/F194</f>
        <v>1.0281124497991967</v>
      </c>
    </row>
    <row r="207" spans="1:13" x14ac:dyDescent="0.2">
      <c r="B207" t="s">
        <v>241</v>
      </c>
      <c r="C207" s="160">
        <f t="shared" si="93"/>
        <v>478</v>
      </c>
      <c r="D207" s="160">
        <v>62</v>
      </c>
      <c r="E207" s="160">
        <v>310</v>
      </c>
      <c r="F207" s="160">
        <v>106</v>
      </c>
      <c r="I207" t="s">
        <v>241</v>
      </c>
      <c r="J207" s="183">
        <f t="shared" ref="J207" si="126">C207/C195</f>
        <v>0.79666666666666663</v>
      </c>
      <c r="K207" s="183">
        <f t="shared" ref="K207" si="127">D207/D195</f>
        <v>0.91176470588235292</v>
      </c>
      <c r="L207" s="183">
        <f t="shared" ref="L207" si="128">E207/E195</f>
        <v>0.93939393939393945</v>
      </c>
      <c r="M207" s="183">
        <f t="shared" ref="M207" si="129">F207/F195</f>
        <v>0.52475247524752477</v>
      </c>
    </row>
    <row r="208" spans="1:13" x14ac:dyDescent="0.2">
      <c r="B208" t="s">
        <v>242</v>
      </c>
      <c r="C208" s="160">
        <f t="shared" si="93"/>
        <v>1007</v>
      </c>
      <c r="D208" s="160">
        <v>117</v>
      </c>
      <c r="E208" s="160">
        <v>619</v>
      </c>
      <c r="F208" s="160">
        <v>271</v>
      </c>
      <c r="I208" t="s">
        <v>242</v>
      </c>
      <c r="J208" s="183">
        <f t="shared" ref="J208" si="130">C208/C196</f>
        <v>0.6845683208701564</v>
      </c>
      <c r="K208" s="183">
        <f t="shared" ref="K208" si="131">D208/D196</f>
        <v>0.86029411764705888</v>
      </c>
      <c r="L208" s="183">
        <f t="shared" ref="L208" si="132">E208/E196</f>
        <v>0.75121359223300976</v>
      </c>
      <c r="M208" s="183">
        <f t="shared" ref="M208" si="133">F208/F196</f>
        <v>0.53033268101761255</v>
      </c>
    </row>
    <row r="209" spans="1:13" x14ac:dyDescent="0.2">
      <c r="B209" t="s">
        <v>243</v>
      </c>
      <c r="C209" s="160">
        <f t="shared" si="93"/>
        <v>849</v>
      </c>
      <c r="D209" s="160">
        <v>70</v>
      </c>
      <c r="E209" s="160">
        <v>473</v>
      </c>
      <c r="F209" s="160">
        <v>306</v>
      </c>
      <c r="I209" t="s">
        <v>243</v>
      </c>
      <c r="J209" s="183">
        <f t="shared" ref="J209" si="134">C209/C197</f>
        <v>0.92182410423452765</v>
      </c>
      <c r="K209" s="183">
        <f t="shared" ref="K209" si="135">D209/D197</f>
        <v>0.76086956521739135</v>
      </c>
      <c r="L209" s="183">
        <f t="shared" ref="L209" si="136">E209/E197</f>
        <v>0.94599999999999995</v>
      </c>
      <c r="M209" s="183">
        <f t="shared" ref="M209" si="137">F209/F197</f>
        <v>0.93009118541033431</v>
      </c>
    </row>
    <row r="210" spans="1:13" x14ac:dyDescent="0.2">
      <c r="B210" t="s">
        <v>244</v>
      </c>
      <c r="C210" s="160">
        <f t="shared" si="93"/>
        <v>740</v>
      </c>
      <c r="D210" s="160">
        <v>102</v>
      </c>
      <c r="E210" s="160">
        <v>367</v>
      </c>
      <c r="F210" s="160">
        <v>271</v>
      </c>
      <c r="I210" t="s">
        <v>244</v>
      </c>
      <c r="J210" s="183">
        <f t="shared" ref="J210" si="138">C210/C198</f>
        <v>0.95854922279792742</v>
      </c>
      <c r="K210" s="183">
        <f t="shared" ref="K210" si="139">D210/D198</f>
        <v>1.3972602739726028</v>
      </c>
      <c r="L210" s="183">
        <f t="shared" ref="L210" si="140">E210/E198</f>
        <v>0.71124031007751942</v>
      </c>
      <c r="M210" s="183">
        <f t="shared" ref="M210" si="141">F210/F198</f>
        <v>1.4808743169398908</v>
      </c>
    </row>
    <row r="211" spans="1:13" x14ac:dyDescent="0.2">
      <c r="B211" t="s">
        <v>245</v>
      </c>
      <c r="C211" s="160">
        <f t="shared" si="93"/>
        <v>762</v>
      </c>
      <c r="D211" s="160">
        <v>56</v>
      </c>
      <c r="E211" s="160">
        <v>480</v>
      </c>
      <c r="F211" s="160">
        <v>226</v>
      </c>
      <c r="I211" t="s">
        <v>245</v>
      </c>
      <c r="J211" s="183">
        <f t="shared" ref="J211" si="142">C211/C199</f>
        <v>0.68959276018099547</v>
      </c>
      <c r="K211" s="183">
        <f t="shared" ref="K211" si="143">D211/D199</f>
        <v>0.49557522123893805</v>
      </c>
      <c r="L211" s="183">
        <f t="shared" ref="L211" si="144">E211/E199</f>
        <v>0.7007299270072993</v>
      </c>
      <c r="M211" s="183">
        <f t="shared" ref="M211" si="145">F211/F199</f>
        <v>0.73615635179153094</v>
      </c>
    </row>
    <row r="212" spans="1:13" s="265" customFormat="1" x14ac:dyDescent="0.2">
      <c r="B212" s="265" t="s">
        <v>53</v>
      </c>
      <c r="C212" s="276">
        <f t="shared" si="93"/>
        <v>891</v>
      </c>
      <c r="D212" s="276">
        <v>91</v>
      </c>
      <c r="E212" s="276">
        <v>518</v>
      </c>
      <c r="F212" s="276">
        <v>282</v>
      </c>
      <c r="I212" s="265" t="s">
        <v>53</v>
      </c>
      <c r="J212" s="277">
        <f t="shared" ref="J212" si="146">C212/C200</f>
        <v>0.98235942668136711</v>
      </c>
      <c r="K212" s="277">
        <f t="shared" ref="K212" si="147">D212/D200</f>
        <v>1.1973684210526316</v>
      </c>
      <c r="L212" s="277">
        <f t="shared" ref="L212" si="148">E212/E200</f>
        <v>0.90559440559440563</v>
      </c>
      <c r="M212" s="277">
        <f t="shared" ref="M212" si="149">F212/F200</f>
        <v>1.0888030888030888</v>
      </c>
    </row>
    <row r="213" spans="1:13" x14ac:dyDescent="0.2">
      <c r="B213" t="s">
        <v>54</v>
      </c>
      <c r="C213" s="160">
        <f t="shared" si="93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50">C213/C201</f>
        <v>0.9510403916768666</v>
      </c>
      <c r="K213" s="183">
        <f t="shared" ref="K213" si="151">D213/D201</f>
        <v>0.83529411764705885</v>
      </c>
      <c r="L213" s="183">
        <f t="shared" ref="L213" si="152">E213/E201</f>
        <v>0.86226415094339626</v>
      </c>
      <c r="M213" s="183">
        <f t="shared" ref="M213" si="153">F213/F201</f>
        <v>1.2326732673267327</v>
      </c>
    </row>
    <row r="214" spans="1:13" x14ac:dyDescent="0.2">
      <c r="B214" t="s">
        <v>55</v>
      </c>
      <c r="C214" s="160">
        <f t="shared" si="93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4">C214/C202</f>
        <v>0.84808853118712269</v>
      </c>
      <c r="K214" s="183">
        <f t="shared" ref="K214" si="155">D214/D202</f>
        <v>1.0212765957446808</v>
      </c>
      <c r="L214" s="183">
        <f t="shared" ref="L214" si="156">E214/E202</f>
        <v>0.77414965986394557</v>
      </c>
      <c r="M214" s="183">
        <f t="shared" ref="M214" si="157">F214/F202</f>
        <v>1.0660377358490567</v>
      </c>
    </row>
    <row r="215" spans="1:13" x14ac:dyDescent="0.2">
      <c r="B215" t="s">
        <v>246</v>
      </c>
      <c r="C215" s="160">
        <f t="shared" si="93"/>
        <v>578</v>
      </c>
      <c r="D215" s="160">
        <v>57</v>
      </c>
      <c r="E215" s="160">
        <v>381</v>
      </c>
      <c r="F215" s="160">
        <v>140</v>
      </c>
      <c r="I215" t="s">
        <v>246</v>
      </c>
      <c r="J215" s="183">
        <f t="shared" ref="J215" si="158">C215/C203</f>
        <v>0.81065918653576441</v>
      </c>
      <c r="K215" s="183">
        <f t="shared" ref="K215" si="159">D215/D203</f>
        <v>0.91935483870967738</v>
      </c>
      <c r="L215" s="183">
        <f t="shared" ref="L215" si="160">E215/E203</f>
        <v>1.0353260869565217</v>
      </c>
      <c r="M215" s="183">
        <f t="shared" ref="M215" si="161">F215/F203</f>
        <v>0.49469964664310956</v>
      </c>
    </row>
    <row r="216" spans="1:13" x14ac:dyDescent="0.2">
      <c r="B216" t="s">
        <v>247</v>
      </c>
      <c r="C216" s="160">
        <f t="shared" si="93"/>
        <v>877</v>
      </c>
      <c r="D216" s="160">
        <v>64</v>
      </c>
      <c r="E216" s="160">
        <v>532</v>
      </c>
      <c r="F216" s="160">
        <v>281</v>
      </c>
      <c r="I216" t="s">
        <v>247</v>
      </c>
      <c r="J216" s="183">
        <f t="shared" ref="J216" si="162">C216/C204</f>
        <v>0.80458715596330277</v>
      </c>
      <c r="K216" s="183">
        <f t="shared" ref="K216" si="163">D216/D204</f>
        <v>0.83116883116883122</v>
      </c>
      <c r="L216" s="183">
        <f t="shared" ref="L216" si="164">E216/E204</f>
        <v>1.0618762475049901</v>
      </c>
      <c r="M216" s="183">
        <f t="shared" ref="M216" si="165">F216/F204</f>
        <v>0.548828125</v>
      </c>
    </row>
    <row r="217" spans="1:13" x14ac:dyDescent="0.2">
      <c r="B217" t="s">
        <v>248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248</v>
      </c>
      <c r="J217" s="183">
        <f t="shared" ref="J217" si="166">C217/C205</f>
        <v>0.79012345679012341</v>
      </c>
      <c r="K217" s="183">
        <f t="shared" ref="K217" si="167">D217/D205</f>
        <v>1.0845070422535212</v>
      </c>
      <c r="L217" s="183">
        <f t="shared" ref="L217" si="168">E217/E205</f>
        <v>0.85529157667386613</v>
      </c>
      <c r="M217" s="183">
        <f t="shared" ref="M217" si="169">F217/F205</f>
        <v>0.60507246376811596</v>
      </c>
    </row>
    <row r="218" spans="1:13" x14ac:dyDescent="0.2">
      <c r="A218" t="s">
        <v>289</v>
      </c>
      <c r="B218" t="s">
        <v>282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291</v>
      </c>
      <c r="I218" t="s">
        <v>282</v>
      </c>
      <c r="J218" s="183">
        <f t="shared" ref="J218" si="170">C218/C206</f>
        <v>0.93832599118942728</v>
      </c>
      <c r="K218" s="183">
        <f t="shared" ref="K218" si="171">D218/D206</f>
        <v>0.93333333333333335</v>
      </c>
      <c r="L218" s="183">
        <f t="shared" ref="L218" si="172">E218/E206</f>
        <v>0.85338345864661658</v>
      </c>
      <c r="M218" s="183">
        <f t="shared" ref="M218" si="173">F218/F206</f>
        <v>1.1171875</v>
      </c>
    </row>
    <row r="219" spans="1:13" x14ac:dyDescent="0.2">
      <c r="B219" t="s">
        <v>241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241</v>
      </c>
      <c r="J219" s="183">
        <f>C219/C207</f>
        <v>1.5355648535564854</v>
      </c>
      <c r="K219" s="183">
        <f t="shared" ref="K219" si="174">D219/D207</f>
        <v>1.2741935483870968</v>
      </c>
      <c r="L219" s="183">
        <f t="shared" ref="L219" si="175">E219/E207</f>
        <v>1.3967741935483871</v>
      </c>
      <c r="M219" s="183">
        <f t="shared" ref="M219" si="176">F219/F207</f>
        <v>2.0943396226415096</v>
      </c>
    </row>
    <row r="220" spans="1:13" x14ac:dyDescent="0.2">
      <c r="B220" t="s">
        <v>242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242</v>
      </c>
      <c r="J220" s="183">
        <f t="shared" ref="J220:J239" si="177">$C220/$C208</f>
        <v>0.94637537239324732</v>
      </c>
      <c r="K220" s="183">
        <f t="shared" ref="K220:K239" si="178">$D220/$D208</f>
        <v>0.59829059829059827</v>
      </c>
      <c r="L220" s="183">
        <f t="shared" ref="L220:L239" si="179">$E220/$E208</f>
        <v>1.0597738287560581</v>
      </c>
      <c r="M220" s="183">
        <f t="shared" ref="M220:M239" si="180">$F220/$F208</f>
        <v>0.83763837638376382</v>
      </c>
    </row>
    <row r="221" spans="1:13" x14ac:dyDescent="0.2">
      <c r="B221" t="s">
        <v>243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243</v>
      </c>
      <c r="J221" s="183">
        <f t="shared" si="177"/>
        <v>1.010600706713781</v>
      </c>
      <c r="K221" s="183">
        <f t="shared" si="178"/>
        <v>1.0714285714285714</v>
      </c>
      <c r="L221" s="183">
        <f t="shared" si="179"/>
        <v>1.2093023255813953</v>
      </c>
      <c r="M221" s="183">
        <f t="shared" si="180"/>
        <v>0.68954248366013071</v>
      </c>
    </row>
    <row r="222" spans="1:13" x14ac:dyDescent="0.2">
      <c r="B222" t="s">
        <v>244</v>
      </c>
      <c r="C222">
        <v>978</v>
      </c>
      <c r="D222">
        <v>89</v>
      </c>
      <c r="E222">
        <v>683</v>
      </c>
      <c r="F222">
        <v>206</v>
      </c>
      <c r="I222" t="s">
        <v>244</v>
      </c>
      <c r="J222" s="183">
        <f t="shared" si="177"/>
        <v>1.3216216216216217</v>
      </c>
      <c r="K222" s="183">
        <f t="shared" si="178"/>
        <v>0.87254901960784315</v>
      </c>
      <c r="L222" s="183">
        <f t="shared" si="179"/>
        <v>1.8610354223433243</v>
      </c>
      <c r="M222" s="183">
        <f t="shared" si="180"/>
        <v>0.76014760147601479</v>
      </c>
    </row>
    <row r="223" spans="1:13" x14ac:dyDescent="0.2">
      <c r="B223" t="s">
        <v>245</v>
      </c>
      <c r="C223">
        <v>771</v>
      </c>
      <c r="D223">
        <v>71</v>
      </c>
      <c r="E223">
        <v>466</v>
      </c>
      <c r="F223">
        <v>234</v>
      </c>
      <c r="I223" t="s">
        <v>245</v>
      </c>
      <c r="J223" s="183">
        <f t="shared" si="177"/>
        <v>1.0118110236220472</v>
      </c>
      <c r="K223" s="183">
        <f t="shared" si="178"/>
        <v>1.2678571428571428</v>
      </c>
      <c r="L223" s="183">
        <f t="shared" si="179"/>
        <v>0.97083333333333333</v>
      </c>
      <c r="M223" s="183">
        <f t="shared" si="180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7"/>
        <v>1.0258136924803591</v>
      </c>
      <c r="K224" s="183">
        <f t="shared" si="178"/>
        <v>0.60439560439560436</v>
      </c>
      <c r="L224" s="183">
        <f t="shared" si="179"/>
        <v>1.1525096525096525</v>
      </c>
      <c r="M224" s="183">
        <f t="shared" si="180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7"/>
        <v>1.0090090090090089</v>
      </c>
      <c r="K225" s="183">
        <f t="shared" si="178"/>
        <v>1.3098591549295775</v>
      </c>
      <c r="L225" s="183">
        <f t="shared" si="179"/>
        <v>1.1181619256017505</v>
      </c>
      <c r="M225" s="183">
        <f t="shared" si="180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7"/>
        <v>1.01067615658363</v>
      </c>
      <c r="K226" s="183">
        <f t="shared" si="178"/>
        <v>1.3333333333333333</v>
      </c>
      <c r="L226" s="183">
        <f t="shared" si="179"/>
        <v>0.90509666080843587</v>
      </c>
      <c r="M226" s="183">
        <f t="shared" si="180"/>
        <v>1.2079646017699115</v>
      </c>
    </row>
    <row r="227" spans="1:13" x14ac:dyDescent="0.2">
      <c r="B227" t="s">
        <v>246</v>
      </c>
      <c r="C227">
        <v>817</v>
      </c>
      <c r="D227">
        <v>74</v>
      </c>
      <c r="E227">
        <v>345</v>
      </c>
      <c r="F227">
        <v>398</v>
      </c>
      <c r="I227" t="s">
        <v>246</v>
      </c>
      <c r="J227" s="183">
        <f t="shared" si="177"/>
        <v>1.4134948096885813</v>
      </c>
      <c r="K227" s="183">
        <f t="shared" si="178"/>
        <v>1.2982456140350878</v>
      </c>
      <c r="L227" s="183">
        <f t="shared" si="179"/>
        <v>0.90551181102362199</v>
      </c>
      <c r="M227" s="183">
        <f t="shared" si="180"/>
        <v>2.842857142857143</v>
      </c>
    </row>
    <row r="228" spans="1:13" x14ac:dyDescent="0.2">
      <c r="B228" t="s">
        <v>247</v>
      </c>
      <c r="C228">
        <v>706</v>
      </c>
      <c r="D228">
        <v>31</v>
      </c>
      <c r="E228">
        <v>499</v>
      </c>
      <c r="F228">
        <v>176</v>
      </c>
      <c r="I228" t="s">
        <v>247</v>
      </c>
      <c r="J228" s="183">
        <f t="shared" si="177"/>
        <v>0.80501710376282787</v>
      </c>
      <c r="K228" s="183">
        <f t="shared" si="178"/>
        <v>0.484375</v>
      </c>
      <c r="L228" s="183">
        <f t="shared" si="179"/>
        <v>0.93796992481203012</v>
      </c>
      <c r="M228" s="183">
        <f t="shared" si="180"/>
        <v>0.62633451957295372</v>
      </c>
    </row>
    <row r="229" spans="1:13" x14ac:dyDescent="0.2">
      <c r="B229" t="s">
        <v>248</v>
      </c>
      <c r="C229">
        <v>809</v>
      </c>
      <c r="D229">
        <v>72</v>
      </c>
      <c r="E229">
        <v>540</v>
      </c>
      <c r="F229">
        <v>197</v>
      </c>
      <c r="I229" t="s">
        <v>248</v>
      </c>
      <c r="J229" s="183">
        <f t="shared" si="177"/>
        <v>1.2640625000000001</v>
      </c>
      <c r="K229" s="183">
        <f t="shared" si="178"/>
        <v>0.93506493506493504</v>
      </c>
      <c r="L229" s="183">
        <f t="shared" si="179"/>
        <v>1.3636363636363635</v>
      </c>
      <c r="M229" s="183">
        <f t="shared" si="180"/>
        <v>1.1796407185628743</v>
      </c>
    </row>
    <row r="230" spans="1:13" x14ac:dyDescent="0.2">
      <c r="A230" t="s">
        <v>294</v>
      </c>
      <c r="B230" t="s">
        <v>282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296</v>
      </c>
      <c r="I230" t="s">
        <v>282</v>
      </c>
      <c r="J230" s="183">
        <f t="shared" si="177"/>
        <v>1.0152582159624413</v>
      </c>
      <c r="K230" s="183">
        <f t="shared" si="178"/>
        <v>0.8214285714285714</v>
      </c>
      <c r="L230" s="183">
        <f t="shared" si="179"/>
        <v>1.13215859030837</v>
      </c>
      <c r="M230" s="183">
        <f t="shared" si="180"/>
        <v>1.7972027972027973</v>
      </c>
    </row>
    <row r="231" spans="1:13" x14ac:dyDescent="0.2">
      <c r="B231" t="s">
        <v>241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241</v>
      </c>
      <c r="J231" s="183">
        <f t="shared" si="177"/>
        <v>0.83106267029972747</v>
      </c>
      <c r="K231" s="183">
        <f t="shared" si="178"/>
        <v>0.91139240506329111</v>
      </c>
      <c r="L231" s="183">
        <f t="shared" si="179"/>
        <v>1.0184757505773672</v>
      </c>
      <c r="M231" s="183">
        <f t="shared" si="180"/>
        <v>0.43693693693693691</v>
      </c>
    </row>
    <row r="232" spans="1:13" x14ac:dyDescent="0.2">
      <c r="B232" t="s">
        <v>242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242</v>
      </c>
      <c r="J232" s="183">
        <f t="shared" si="177"/>
        <v>0.81951731374606507</v>
      </c>
      <c r="K232" s="183">
        <f t="shared" si="178"/>
        <v>1.4714285714285715</v>
      </c>
      <c r="L232" s="183">
        <f t="shared" si="179"/>
        <v>0.73170731707317072</v>
      </c>
      <c r="M232" s="183">
        <f t="shared" si="180"/>
        <v>0.8722466960352423</v>
      </c>
    </row>
    <row r="233" spans="1:13" x14ac:dyDescent="0.2">
      <c r="B233" t="s">
        <v>243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243</v>
      </c>
      <c r="J233" s="183">
        <f t="shared" si="177"/>
        <v>1.0792540792540792</v>
      </c>
      <c r="K233" s="183">
        <f t="shared" si="178"/>
        <v>0.97333333333333338</v>
      </c>
      <c r="L233" s="183">
        <f t="shared" si="179"/>
        <v>1.0996503496503496</v>
      </c>
      <c r="M233" s="183">
        <f t="shared" si="180"/>
        <v>1.061611374407583</v>
      </c>
    </row>
    <row r="234" spans="1:13" x14ac:dyDescent="0.2">
      <c r="B234" t="s">
        <v>244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244</v>
      </c>
      <c r="J234" s="183">
        <f t="shared" si="177"/>
        <v>0.72801635991820046</v>
      </c>
      <c r="K234" s="183">
        <f t="shared" si="178"/>
        <v>1.0786516853932584</v>
      </c>
      <c r="L234" s="183">
        <f t="shared" si="179"/>
        <v>0.70863836017569548</v>
      </c>
      <c r="M234" s="183">
        <f t="shared" si="180"/>
        <v>0.64077669902912626</v>
      </c>
    </row>
    <row r="235" spans="1:13" x14ac:dyDescent="0.2">
      <c r="B235" t="s">
        <v>245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245</v>
      </c>
      <c r="J235" s="183">
        <f t="shared" si="177"/>
        <v>1.0635538261997406</v>
      </c>
      <c r="K235" s="183">
        <f t="shared" si="178"/>
        <v>1.056338028169014</v>
      </c>
      <c r="L235" s="183">
        <f t="shared" si="179"/>
        <v>1.0965665236051503</v>
      </c>
      <c r="M235" s="183">
        <f t="shared" si="180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7"/>
        <v>0.84792122538293213</v>
      </c>
      <c r="K236" s="183">
        <f t="shared" si="178"/>
        <v>1.6545454545454545</v>
      </c>
      <c r="L236" s="183">
        <f t="shared" si="179"/>
        <v>0.8040201005025126</v>
      </c>
      <c r="M236" s="183">
        <f t="shared" si="180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7"/>
        <v>0.91709183673469385</v>
      </c>
      <c r="K237" s="183">
        <f t="shared" si="178"/>
        <v>0.87096774193548387</v>
      </c>
      <c r="L237" s="183">
        <f t="shared" si="179"/>
        <v>0.85127201565557731</v>
      </c>
      <c r="M237" s="183">
        <f t="shared" si="180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7"/>
        <v>0.92723004694835676</v>
      </c>
      <c r="K238" s="183">
        <f t="shared" si="178"/>
        <v>1.0625</v>
      </c>
      <c r="L238" s="183">
        <f t="shared" si="179"/>
        <v>0.86213592233009706</v>
      </c>
      <c r="M238" s="183">
        <f t="shared" si="180"/>
        <v>1.0183150183150182</v>
      </c>
    </row>
    <row r="239" spans="1:13" x14ac:dyDescent="0.2">
      <c r="B239" t="s">
        <v>246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246</v>
      </c>
      <c r="J239" s="183">
        <f t="shared" si="177"/>
        <v>0.64871481028151778</v>
      </c>
      <c r="K239" s="183">
        <f t="shared" si="178"/>
        <v>0.63513513513513509</v>
      </c>
      <c r="L239" s="183">
        <f t="shared" si="179"/>
        <v>1.0347826086956522</v>
      </c>
      <c r="M239" s="183">
        <f t="shared" si="180"/>
        <v>0.3165829145728643</v>
      </c>
    </row>
    <row r="240" spans="1:13" x14ac:dyDescent="0.2">
      <c r="B240" t="s">
        <v>247</v>
      </c>
      <c r="C240">
        <v>582</v>
      </c>
      <c r="D240">
        <v>48</v>
      </c>
      <c r="E240">
        <v>384</v>
      </c>
      <c r="F240">
        <v>150</v>
      </c>
      <c r="I240" t="s">
        <v>247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248</v>
      </c>
      <c r="C241">
        <f t="shared" ref="C241:C248" si="181">SUM(D241:F241)</f>
        <v>664</v>
      </c>
      <c r="D241">
        <v>51</v>
      </c>
      <c r="E241">
        <v>426</v>
      </c>
      <c r="F241">
        <v>187</v>
      </c>
      <c r="I241" t="s">
        <v>248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415</v>
      </c>
      <c r="B242" t="s">
        <v>273</v>
      </c>
      <c r="C242">
        <f t="shared" si="181"/>
        <v>801</v>
      </c>
      <c r="D242">
        <v>62</v>
      </c>
      <c r="E242">
        <v>588</v>
      </c>
      <c r="F242">
        <v>151</v>
      </c>
      <c r="H242" t="s">
        <v>416</v>
      </c>
      <c r="I242" t="s">
        <v>273</v>
      </c>
      <c r="J242" s="183">
        <f t="shared" ref="J242:J248" si="182">$C242/$C230</f>
        <v>0.92601156069364166</v>
      </c>
      <c r="K242" s="183">
        <f t="shared" ref="K242:K273" si="183">$D242/$D230</f>
        <v>0.67391304347826086</v>
      </c>
      <c r="L242" s="183">
        <f t="shared" ref="L242:L273" si="184">$E242/$E230</f>
        <v>1.1439688715953307</v>
      </c>
      <c r="M242" s="183">
        <f t="shared" ref="M242:M272" si="185">$F242/$F230</f>
        <v>0.29377431906614787</v>
      </c>
    </row>
    <row r="243" spans="1:13" x14ac:dyDescent="0.2">
      <c r="B243" t="s">
        <v>241</v>
      </c>
      <c r="C243">
        <f t="shared" si="181"/>
        <v>625</v>
      </c>
      <c r="D243">
        <v>64</v>
      </c>
      <c r="E243">
        <v>451</v>
      </c>
      <c r="F243">
        <v>110</v>
      </c>
      <c r="I243" t="s">
        <v>241</v>
      </c>
      <c r="J243" s="183">
        <f t="shared" si="182"/>
        <v>1.0245901639344261</v>
      </c>
      <c r="K243" s="183">
        <f t="shared" si="183"/>
        <v>0.88888888888888884</v>
      </c>
      <c r="L243" s="183">
        <f t="shared" si="184"/>
        <v>1.0226757369614512</v>
      </c>
      <c r="M243" s="183">
        <f t="shared" si="185"/>
        <v>1.134020618556701</v>
      </c>
    </row>
    <row r="244" spans="1:13" x14ac:dyDescent="0.2">
      <c r="B244" t="s">
        <v>242</v>
      </c>
      <c r="C244">
        <f t="shared" si="181"/>
        <v>709</v>
      </c>
      <c r="D244">
        <v>60</v>
      </c>
      <c r="E244">
        <v>452</v>
      </c>
      <c r="F244">
        <v>197</v>
      </c>
      <c r="I244" t="s">
        <v>242</v>
      </c>
      <c r="J244" s="183">
        <f t="shared" si="182"/>
        <v>0.90781049935979519</v>
      </c>
      <c r="K244" s="183">
        <f t="shared" si="183"/>
        <v>0.58252427184466016</v>
      </c>
      <c r="L244" s="183">
        <f t="shared" si="184"/>
        <v>0.94166666666666665</v>
      </c>
      <c r="M244" s="183">
        <f t="shared" si="185"/>
        <v>0.99494949494949492</v>
      </c>
    </row>
    <row r="245" spans="1:13" x14ac:dyDescent="0.2">
      <c r="B245" t="s">
        <v>243</v>
      </c>
      <c r="C245">
        <f t="shared" si="181"/>
        <v>789</v>
      </c>
      <c r="D245">
        <v>67</v>
      </c>
      <c r="E245">
        <v>512</v>
      </c>
      <c r="F245">
        <v>210</v>
      </c>
      <c r="I245" t="s">
        <v>243</v>
      </c>
      <c r="J245" s="183">
        <f t="shared" si="182"/>
        <v>0.85205183585313171</v>
      </c>
      <c r="K245" s="183">
        <f t="shared" si="183"/>
        <v>0.9178082191780822</v>
      </c>
      <c r="L245" s="183">
        <f t="shared" si="184"/>
        <v>0.81399046104928463</v>
      </c>
      <c r="M245" s="183">
        <f t="shared" si="185"/>
        <v>0.9375</v>
      </c>
    </row>
    <row r="246" spans="1:13" x14ac:dyDescent="0.2">
      <c r="B246" t="s">
        <v>244</v>
      </c>
      <c r="C246">
        <f>SUM(D246:F246)</f>
        <v>778</v>
      </c>
      <c r="D246">
        <v>55</v>
      </c>
      <c r="E246">
        <v>526</v>
      </c>
      <c r="F246">
        <v>197</v>
      </c>
      <c r="I246" t="s">
        <v>244</v>
      </c>
      <c r="J246" s="183">
        <f t="shared" si="182"/>
        <v>1.0926966292134832</v>
      </c>
      <c r="K246" s="183">
        <f t="shared" si="183"/>
        <v>0.57291666666666663</v>
      </c>
      <c r="L246" s="183">
        <f t="shared" si="184"/>
        <v>1.0867768595041323</v>
      </c>
      <c r="M246" s="183">
        <f t="shared" si="185"/>
        <v>1.4924242424242424</v>
      </c>
    </row>
    <row r="247" spans="1:13" x14ac:dyDescent="0.2">
      <c r="B247" t="s">
        <v>245</v>
      </c>
      <c r="C247">
        <f t="shared" si="181"/>
        <v>777</v>
      </c>
      <c r="D247">
        <v>65</v>
      </c>
      <c r="E247">
        <v>409</v>
      </c>
      <c r="F247">
        <v>303</v>
      </c>
      <c r="I247" t="s">
        <v>245</v>
      </c>
      <c r="J247" s="183">
        <f t="shared" si="182"/>
        <v>0.94756097560975605</v>
      </c>
      <c r="K247" s="183">
        <f t="shared" si="183"/>
        <v>0.8666666666666667</v>
      </c>
      <c r="L247" s="183">
        <f t="shared" si="184"/>
        <v>0.80039138943248533</v>
      </c>
      <c r="M247" s="183">
        <f t="shared" si="185"/>
        <v>1.2948717948717949</v>
      </c>
    </row>
    <row r="248" spans="1:13" x14ac:dyDescent="0.2">
      <c r="B248" t="s">
        <v>53</v>
      </c>
      <c r="C248">
        <f t="shared" si="181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2"/>
        <v>0.89806451612903226</v>
      </c>
      <c r="K248" s="183">
        <f t="shared" si="183"/>
        <v>0.92307692307692313</v>
      </c>
      <c r="L248" s="183">
        <f t="shared" si="184"/>
        <v>0.90625</v>
      </c>
      <c r="M248" s="183">
        <f t="shared" si="185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6">$C249/$C237</f>
        <v>1.2489568845618915</v>
      </c>
      <c r="K249" s="183">
        <f t="shared" si="183"/>
        <v>1.0987654320987654</v>
      </c>
      <c r="L249" s="183">
        <f t="shared" si="184"/>
        <v>1.3448275862068966</v>
      </c>
      <c r="M249" s="183">
        <f t="shared" si="185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6"/>
        <v>0.75316455696202533</v>
      </c>
      <c r="K250" s="183">
        <f t="shared" si="183"/>
        <v>0.73529411764705888</v>
      </c>
      <c r="L250" s="183">
        <f t="shared" si="184"/>
        <v>0.90090090090090091</v>
      </c>
      <c r="M250" s="183">
        <f t="shared" si="185"/>
        <v>0.52158273381294962</v>
      </c>
    </row>
    <row r="251" spans="1:13" x14ac:dyDescent="0.2">
      <c r="B251" t="s">
        <v>246</v>
      </c>
      <c r="C251">
        <f>SUM(D251:F251)</f>
        <v>510</v>
      </c>
      <c r="D251">
        <v>45</v>
      </c>
      <c r="E251">
        <v>344</v>
      </c>
      <c r="F251">
        <v>121</v>
      </c>
      <c r="I251" t="s">
        <v>246</v>
      </c>
      <c r="J251" s="183">
        <f t="shared" si="186"/>
        <v>0.96226415094339623</v>
      </c>
      <c r="K251" s="183">
        <f t="shared" si="183"/>
        <v>0.95744680851063835</v>
      </c>
      <c r="L251" s="183">
        <f t="shared" si="184"/>
        <v>0.96358543417366949</v>
      </c>
      <c r="M251" s="183">
        <f t="shared" si="185"/>
        <v>0.96031746031746035</v>
      </c>
    </row>
    <row r="252" spans="1:13" x14ac:dyDescent="0.2">
      <c r="B252" t="s">
        <v>247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247</v>
      </c>
      <c r="J252" s="183">
        <f t="shared" si="186"/>
        <v>0.96048109965635742</v>
      </c>
      <c r="K252" s="183">
        <f t="shared" si="183"/>
        <v>0.85416666666666663</v>
      </c>
      <c r="L252" s="183">
        <f t="shared" si="184"/>
        <v>0.9765625</v>
      </c>
      <c r="M252" s="183">
        <f t="shared" si="185"/>
        <v>0.95333333333333337</v>
      </c>
    </row>
    <row r="253" spans="1:13" x14ac:dyDescent="0.2">
      <c r="B253" t="s">
        <v>248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248</v>
      </c>
      <c r="J253" s="183">
        <f t="shared" si="186"/>
        <v>0.71987951807228912</v>
      </c>
      <c r="K253" s="183">
        <f t="shared" si="183"/>
        <v>0.5490196078431373</v>
      </c>
      <c r="L253" s="183">
        <f t="shared" si="184"/>
        <v>0.72065727699530513</v>
      </c>
      <c r="M253" s="183">
        <f t="shared" si="185"/>
        <v>0.76470588235294112</v>
      </c>
    </row>
    <row r="254" spans="1:13" x14ac:dyDescent="0.2">
      <c r="A254" t="s">
        <v>435</v>
      </c>
      <c r="B254" t="s">
        <v>273</v>
      </c>
      <c r="C254">
        <f t="shared" ref="C254:C267" si="187">SUM(D254:F254)</f>
        <v>796</v>
      </c>
      <c r="D254">
        <v>113</v>
      </c>
      <c r="E254">
        <v>458</v>
      </c>
      <c r="F254">
        <v>225</v>
      </c>
      <c r="H254" t="s">
        <v>436</v>
      </c>
      <c r="I254" t="s">
        <v>273</v>
      </c>
      <c r="J254" s="183">
        <f t="shared" si="186"/>
        <v>0.99375780274656678</v>
      </c>
      <c r="K254" s="183">
        <f t="shared" si="183"/>
        <v>1.8225806451612903</v>
      </c>
      <c r="L254" s="183">
        <f t="shared" si="184"/>
        <v>0.77891156462585032</v>
      </c>
      <c r="M254" s="183">
        <f t="shared" si="185"/>
        <v>1.490066225165563</v>
      </c>
    </row>
    <row r="255" spans="1:13" x14ac:dyDescent="0.2">
      <c r="B255" t="s">
        <v>241</v>
      </c>
      <c r="C255">
        <f t="shared" si="187"/>
        <v>661</v>
      </c>
      <c r="D255">
        <v>96</v>
      </c>
      <c r="E255">
        <v>350</v>
      </c>
      <c r="F255">
        <v>215</v>
      </c>
      <c r="I255" t="s">
        <v>241</v>
      </c>
      <c r="J255" s="183">
        <f t="shared" ref="J255:J268" si="188">$C255/$C243</f>
        <v>1.0576000000000001</v>
      </c>
      <c r="K255" s="183">
        <f t="shared" si="183"/>
        <v>1.5</v>
      </c>
      <c r="L255" s="183">
        <f t="shared" si="184"/>
        <v>0.77605321507760527</v>
      </c>
      <c r="M255" s="183">
        <f t="shared" si="185"/>
        <v>1.9545454545454546</v>
      </c>
    </row>
    <row r="256" spans="1:13" x14ac:dyDescent="0.2">
      <c r="B256" t="s">
        <v>242</v>
      </c>
      <c r="C256">
        <f t="shared" si="187"/>
        <v>779</v>
      </c>
      <c r="D256">
        <v>51</v>
      </c>
      <c r="E256">
        <v>488</v>
      </c>
      <c r="F256">
        <v>240</v>
      </c>
      <c r="I256" t="s">
        <v>242</v>
      </c>
      <c r="J256" s="183">
        <f t="shared" si="188"/>
        <v>1.0987306064880114</v>
      </c>
      <c r="K256" s="183">
        <f t="shared" si="183"/>
        <v>0.85</v>
      </c>
      <c r="L256" s="183">
        <f t="shared" si="184"/>
        <v>1.0796460176991149</v>
      </c>
      <c r="M256" s="183">
        <f t="shared" si="185"/>
        <v>1.218274111675127</v>
      </c>
    </row>
    <row r="257" spans="1:13" x14ac:dyDescent="0.2">
      <c r="B257" t="s">
        <v>243</v>
      </c>
      <c r="C257">
        <f t="shared" si="187"/>
        <v>861</v>
      </c>
      <c r="D257">
        <v>95</v>
      </c>
      <c r="E257">
        <v>546</v>
      </c>
      <c r="F257">
        <v>220</v>
      </c>
      <c r="I257" t="s">
        <v>243</v>
      </c>
      <c r="J257" s="183">
        <f t="shared" si="188"/>
        <v>1.0912547528517109</v>
      </c>
      <c r="K257" s="183">
        <f t="shared" si="183"/>
        <v>1.4179104477611941</v>
      </c>
      <c r="L257" s="183">
        <f t="shared" si="184"/>
        <v>1.06640625</v>
      </c>
      <c r="M257" s="183">
        <f t="shared" si="185"/>
        <v>1.0476190476190477</v>
      </c>
    </row>
    <row r="258" spans="1:13" x14ac:dyDescent="0.2">
      <c r="B258" t="s">
        <v>244</v>
      </c>
      <c r="C258">
        <f t="shared" si="187"/>
        <v>547</v>
      </c>
      <c r="D258">
        <v>63</v>
      </c>
      <c r="E258">
        <v>319</v>
      </c>
      <c r="F258">
        <v>165</v>
      </c>
      <c r="I258" t="s">
        <v>244</v>
      </c>
      <c r="J258" s="183">
        <f t="shared" si="188"/>
        <v>0.70308483290488433</v>
      </c>
      <c r="K258" s="183">
        <f t="shared" si="183"/>
        <v>1.1454545454545455</v>
      </c>
      <c r="L258" s="183">
        <f t="shared" si="184"/>
        <v>0.60646387832699622</v>
      </c>
      <c r="M258" s="183">
        <f t="shared" si="185"/>
        <v>0.8375634517766497</v>
      </c>
    </row>
    <row r="259" spans="1:13" x14ac:dyDescent="0.2">
      <c r="B259" t="s">
        <v>245</v>
      </c>
      <c r="C259">
        <f t="shared" si="187"/>
        <v>761</v>
      </c>
      <c r="D259">
        <v>71</v>
      </c>
      <c r="E259">
        <v>408</v>
      </c>
      <c r="F259">
        <v>282</v>
      </c>
      <c r="I259" t="s">
        <v>245</v>
      </c>
      <c r="J259" s="183">
        <f t="shared" si="188"/>
        <v>0.97940797940797941</v>
      </c>
      <c r="K259" s="183">
        <f t="shared" si="183"/>
        <v>1.0923076923076922</v>
      </c>
      <c r="L259" s="183">
        <f t="shared" si="184"/>
        <v>0.99755501222493892</v>
      </c>
      <c r="M259" s="183">
        <f t="shared" si="185"/>
        <v>0.93069306930693074</v>
      </c>
    </row>
    <row r="260" spans="1:13" x14ac:dyDescent="0.2">
      <c r="B260" t="s">
        <v>53</v>
      </c>
      <c r="C260">
        <f t="shared" si="187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8"/>
        <v>0.48994252873563221</v>
      </c>
      <c r="K260" s="183">
        <f t="shared" si="183"/>
        <v>0.65476190476190477</v>
      </c>
      <c r="L260" s="183">
        <f t="shared" si="184"/>
        <v>0.48275862068965519</v>
      </c>
      <c r="M260" s="183">
        <f t="shared" si="185"/>
        <v>0.42937853107344631</v>
      </c>
    </row>
    <row r="261" spans="1:13" x14ac:dyDescent="0.2">
      <c r="B261" t="s">
        <v>54</v>
      </c>
      <c r="C261">
        <f t="shared" si="187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8"/>
        <v>0.5968819599109132</v>
      </c>
      <c r="K261" s="183">
        <f t="shared" si="183"/>
        <v>0.4157303370786517</v>
      </c>
      <c r="L261" s="183">
        <f t="shared" si="184"/>
        <v>0.57435897435897432</v>
      </c>
      <c r="M261" s="183">
        <f t="shared" si="185"/>
        <v>0.7276785714285714</v>
      </c>
    </row>
    <row r="262" spans="1:13" x14ac:dyDescent="0.2">
      <c r="B262" t="s">
        <v>55</v>
      </c>
      <c r="C262">
        <f t="shared" si="187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8"/>
        <v>1.1563025210084035</v>
      </c>
      <c r="K262" s="183">
        <f t="shared" si="183"/>
        <v>1.02</v>
      </c>
      <c r="L262" s="183">
        <f t="shared" si="184"/>
        <v>1.2675000000000001</v>
      </c>
      <c r="M262" s="183">
        <f t="shared" si="185"/>
        <v>0.89655172413793105</v>
      </c>
    </row>
    <row r="263" spans="1:13" x14ac:dyDescent="0.2">
      <c r="B263" t="s">
        <v>246</v>
      </c>
      <c r="C263">
        <f t="shared" si="187"/>
        <v>400</v>
      </c>
      <c r="D263">
        <v>14</v>
      </c>
      <c r="E263">
        <v>267</v>
      </c>
      <c r="F263">
        <v>119</v>
      </c>
      <c r="I263" t="s">
        <v>246</v>
      </c>
      <c r="J263" s="183">
        <f t="shared" si="188"/>
        <v>0.78431372549019607</v>
      </c>
      <c r="K263" s="183">
        <f t="shared" si="183"/>
        <v>0.31111111111111112</v>
      </c>
      <c r="L263" s="183">
        <f t="shared" si="184"/>
        <v>0.77616279069767447</v>
      </c>
      <c r="M263" s="183">
        <f t="shared" si="185"/>
        <v>0.98347107438016534</v>
      </c>
    </row>
    <row r="264" spans="1:13" x14ac:dyDescent="0.2">
      <c r="B264" t="s">
        <v>247</v>
      </c>
      <c r="C264">
        <f t="shared" si="187"/>
        <v>501</v>
      </c>
      <c r="D264">
        <v>38</v>
      </c>
      <c r="E264">
        <v>302</v>
      </c>
      <c r="F264">
        <v>161</v>
      </c>
      <c r="I264" t="s">
        <v>247</v>
      </c>
      <c r="J264" s="183">
        <f t="shared" si="188"/>
        <v>0.89624329159212879</v>
      </c>
      <c r="K264" s="183">
        <f t="shared" si="183"/>
        <v>0.92682926829268297</v>
      </c>
      <c r="L264" s="183">
        <f t="shared" si="184"/>
        <v>0.80533333333333335</v>
      </c>
      <c r="M264" s="183">
        <f t="shared" si="185"/>
        <v>1.1258741258741258</v>
      </c>
    </row>
    <row r="265" spans="1:13" x14ac:dyDescent="0.2">
      <c r="B265" t="s">
        <v>248</v>
      </c>
      <c r="C265">
        <f t="shared" si="187"/>
        <v>945</v>
      </c>
      <c r="D265">
        <v>77</v>
      </c>
      <c r="E265">
        <v>561</v>
      </c>
      <c r="F265">
        <v>307</v>
      </c>
      <c r="I265" t="s">
        <v>248</v>
      </c>
      <c r="J265" s="183">
        <f t="shared" si="188"/>
        <v>1.9769874476987448</v>
      </c>
      <c r="K265" s="183">
        <f t="shared" si="183"/>
        <v>2.75</v>
      </c>
      <c r="L265" s="183">
        <f t="shared" si="184"/>
        <v>1.8273615635179152</v>
      </c>
      <c r="M265" s="183">
        <f t="shared" si="185"/>
        <v>2.1468531468531467</v>
      </c>
    </row>
    <row r="266" spans="1:13" x14ac:dyDescent="0.2">
      <c r="A266" t="s">
        <v>459</v>
      </c>
      <c r="B266" t="s">
        <v>273</v>
      </c>
      <c r="C266">
        <f t="shared" ref="C266" si="189">SUM(D266:F266)</f>
        <v>459</v>
      </c>
      <c r="D266">
        <v>39</v>
      </c>
      <c r="E266">
        <v>296</v>
      </c>
      <c r="F266">
        <v>124</v>
      </c>
      <c r="H266" t="s">
        <v>478</v>
      </c>
      <c r="I266" t="s">
        <v>273</v>
      </c>
      <c r="J266" s="183">
        <f>$C266/$C254</f>
        <v>0.5766331658291457</v>
      </c>
      <c r="K266" s="183">
        <f t="shared" si="183"/>
        <v>0.34513274336283184</v>
      </c>
      <c r="L266" s="183">
        <f t="shared" si="184"/>
        <v>0.64628820960698685</v>
      </c>
      <c r="M266" s="183">
        <f t="shared" si="185"/>
        <v>0.55111111111111111</v>
      </c>
    </row>
    <row r="267" spans="1:13" x14ac:dyDescent="0.2">
      <c r="B267" t="s">
        <v>241</v>
      </c>
      <c r="C267">
        <f t="shared" si="187"/>
        <v>425</v>
      </c>
      <c r="D267">
        <v>78</v>
      </c>
      <c r="E267">
        <v>281</v>
      </c>
      <c r="F267">
        <v>66</v>
      </c>
      <c r="I267" t="s">
        <v>241</v>
      </c>
      <c r="J267" s="183">
        <f t="shared" si="188"/>
        <v>0.642965204236006</v>
      </c>
      <c r="K267" s="183">
        <f t="shared" si="183"/>
        <v>0.8125</v>
      </c>
      <c r="L267" s="183">
        <f t="shared" si="184"/>
        <v>0.80285714285714282</v>
      </c>
      <c r="M267" s="183">
        <f t="shared" si="185"/>
        <v>0.30697674418604654</v>
      </c>
    </row>
    <row r="268" spans="1:13" x14ac:dyDescent="0.2">
      <c r="B268" t="s">
        <v>242</v>
      </c>
      <c r="C268">
        <v>567</v>
      </c>
      <c r="D268">
        <v>64</v>
      </c>
      <c r="E268">
        <v>340</v>
      </c>
      <c r="F268">
        <v>163</v>
      </c>
      <c r="I268" t="s">
        <v>242</v>
      </c>
      <c r="J268" s="183">
        <f t="shared" si="188"/>
        <v>0.72785622593068033</v>
      </c>
      <c r="K268" s="183">
        <f>$D268/$D256</f>
        <v>1.2549019607843137</v>
      </c>
      <c r="L268" s="183">
        <f t="shared" si="184"/>
        <v>0.69672131147540983</v>
      </c>
      <c r="M268" s="183">
        <f t="shared" si="185"/>
        <v>0.6791666666666667</v>
      </c>
    </row>
    <row r="269" spans="1:13" x14ac:dyDescent="0.2">
      <c r="B269" t="s">
        <v>243</v>
      </c>
      <c r="C269">
        <v>528</v>
      </c>
      <c r="D269">
        <v>41</v>
      </c>
      <c r="E269">
        <v>368</v>
      </c>
      <c r="F269">
        <v>119</v>
      </c>
      <c r="I269" t="s">
        <v>243</v>
      </c>
      <c r="J269" s="183">
        <f>$C269/$C257</f>
        <v>0.61324041811846686</v>
      </c>
      <c r="K269" s="183">
        <f t="shared" si="183"/>
        <v>0.43157894736842106</v>
      </c>
      <c r="L269" s="183">
        <f t="shared" si="184"/>
        <v>0.67399267399267404</v>
      </c>
      <c r="M269" s="183">
        <f t="shared" si="185"/>
        <v>0.54090909090909089</v>
      </c>
    </row>
    <row r="270" spans="1:13" x14ac:dyDescent="0.2">
      <c r="B270" t="s">
        <v>244</v>
      </c>
      <c r="C270">
        <v>567</v>
      </c>
      <c r="D270">
        <v>71</v>
      </c>
      <c r="E270">
        <v>370</v>
      </c>
      <c r="F270">
        <v>126</v>
      </c>
      <c r="I270" t="s">
        <v>244</v>
      </c>
      <c r="J270" s="183">
        <f>$C270/$C258</f>
        <v>1.036563071297989</v>
      </c>
      <c r="K270" s="183">
        <f t="shared" si="183"/>
        <v>1.126984126984127</v>
      </c>
      <c r="L270" s="183">
        <f t="shared" si="184"/>
        <v>1.1598746081504703</v>
      </c>
      <c r="M270" s="183">
        <f t="shared" si="185"/>
        <v>0.76363636363636367</v>
      </c>
    </row>
    <row r="271" spans="1:13" x14ac:dyDescent="0.2">
      <c r="B271" t="s">
        <v>245</v>
      </c>
      <c r="C271">
        <v>570</v>
      </c>
      <c r="D271">
        <v>48</v>
      </c>
      <c r="E271">
        <v>388</v>
      </c>
      <c r="F271">
        <v>134</v>
      </c>
      <c r="I271" t="s">
        <v>245</v>
      </c>
      <c r="J271" s="183">
        <f>$C271/$C259</f>
        <v>0.74901445466491456</v>
      </c>
      <c r="K271" s="183">
        <f t="shared" si="183"/>
        <v>0.676056338028169</v>
      </c>
      <c r="L271" s="183">
        <f t="shared" si="184"/>
        <v>0.9509803921568627</v>
      </c>
      <c r="M271" s="183">
        <f>$F271/$F259</f>
        <v>0.47517730496453903</v>
      </c>
    </row>
    <row r="272" spans="1:13" x14ac:dyDescent="0.2">
      <c r="B272" t="s">
        <v>53</v>
      </c>
      <c r="C272">
        <v>740</v>
      </c>
      <c r="D272">
        <v>72</v>
      </c>
      <c r="E272">
        <v>431</v>
      </c>
      <c r="F272">
        <v>237</v>
      </c>
      <c r="I272" t="s">
        <v>53</v>
      </c>
      <c r="J272" s="183">
        <f>$C272/$C260</f>
        <v>2.1700879765395893</v>
      </c>
      <c r="K272" s="183">
        <f t="shared" si="183"/>
        <v>1.3090909090909091</v>
      </c>
      <c r="L272" s="183">
        <f t="shared" si="184"/>
        <v>2.0523809523809522</v>
      </c>
      <c r="M272" s="183">
        <f t="shared" si="185"/>
        <v>3.1184210526315788</v>
      </c>
    </row>
    <row r="273" spans="2:13" x14ac:dyDescent="0.2">
      <c r="B273" t="s">
        <v>54</v>
      </c>
      <c r="C273">
        <v>657</v>
      </c>
      <c r="D273">
        <v>31</v>
      </c>
      <c r="E273">
        <v>449</v>
      </c>
      <c r="F273">
        <v>177</v>
      </c>
      <c r="I273" t="s">
        <v>54</v>
      </c>
      <c r="J273" s="183">
        <f>$C273/$C261</f>
        <v>1.2257462686567164</v>
      </c>
      <c r="K273" s="183">
        <f t="shared" si="183"/>
        <v>0.83783783783783783</v>
      </c>
      <c r="L273" s="183">
        <f t="shared" si="184"/>
        <v>1.3363095238095237</v>
      </c>
      <c r="M273" s="183">
        <f>$F273/$F261</f>
        <v>1.0858895705521472</v>
      </c>
    </row>
    <row r="274" spans="2:13" x14ac:dyDescent="0.2">
      <c r="B274" t="s">
        <v>55</v>
      </c>
      <c r="I274" t="s">
        <v>55</v>
      </c>
      <c r="J274" s="183"/>
      <c r="K274" s="183"/>
      <c r="L274" s="183"/>
      <c r="M274" s="183"/>
    </row>
    <row r="275" spans="2:13" x14ac:dyDescent="0.2">
      <c r="B275" t="s">
        <v>246</v>
      </c>
      <c r="I275" t="s">
        <v>246</v>
      </c>
      <c r="J275" s="183"/>
      <c r="K275" s="183"/>
      <c r="L275" s="183"/>
      <c r="M275" s="183"/>
    </row>
    <row r="276" spans="2:13" x14ac:dyDescent="0.2">
      <c r="B276" t="s">
        <v>247</v>
      </c>
      <c r="I276" t="s">
        <v>247</v>
      </c>
      <c r="J276" s="183"/>
      <c r="K276" s="183"/>
      <c r="L276" s="183"/>
      <c r="M276" s="183"/>
    </row>
    <row r="277" spans="2:13" x14ac:dyDescent="0.2">
      <c r="B277" t="s">
        <v>248</v>
      </c>
      <c r="I277" t="s">
        <v>248</v>
      </c>
      <c r="J277" s="183"/>
      <c r="K277" s="183"/>
      <c r="L277" s="183"/>
      <c r="M277" s="183"/>
    </row>
    <row r="279" spans="2:13" x14ac:dyDescent="0.2">
      <c r="C279" t="s">
        <v>201</v>
      </c>
      <c r="D279" t="s">
        <v>207</v>
      </c>
      <c r="E279" t="s">
        <v>208</v>
      </c>
      <c r="F279" t="s">
        <v>209</v>
      </c>
      <c r="J279" t="s">
        <v>201</v>
      </c>
      <c r="K279" t="s">
        <v>207</v>
      </c>
      <c r="L279" t="s">
        <v>208</v>
      </c>
      <c r="M279" t="s">
        <v>209</v>
      </c>
    </row>
  </sheetData>
  <phoneticPr fontId="2"/>
  <pageMargins left="0.7" right="0.7" top="0.75" bottom="0.75" header="0.3" footer="0.3"/>
  <pageSetup paperSize="9" scale="7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永山 義章</cp:lastModifiedBy>
  <cp:lastPrinted>2026-01-23T02:05:44Z</cp:lastPrinted>
  <dcterms:created xsi:type="dcterms:W3CDTF">2021-05-26T04:24:20Z</dcterms:created>
  <dcterms:modified xsi:type="dcterms:W3CDTF">2026-01-23T02:09:21Z</dcterms:modified>
</cp:coreProperties>
</file>